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U:\2014-2020 DOTACE\AT-CZ\NEW - DYJE-rovnovážná dynamika\DPS\Rozpočty\"/>
    </mc:Choice>
  </mc:AlternateContent>
  <xr:revisionPtr revIDLastSave="0" documentId="13_ncr:1_{70361F82-D696-4379-A537-3AACD31CC83D}" xr6:coauthVersionLast="47" xr6:coauthVersionMax="47" xr10:uidLastSave="{00000000-0000-0000-0000-000000000000}"/>
  <bookViews>
    <workbookView xWindow="28680" yWindow="-120" windowWidth="29040" windowHeight="15720" firstSheet="2" activeTab="5" xr2:uid="{00000000-000D-0000-FFFF-FFFF00000000}"/>
  </bookViews>
  <sheets>
    <sheet name="Rekapitulace stavby" sheetId="1" r:id="rId1"/>
    <sheet name="SO-01 - Oboustranné napoj..." sheetId="2" r:id="rId2"/>
    <sheet name="SO-02 - Napojení ramene D..." sheetId="3" r:id="rId3"/>
    <sheet name="SO-03 - Zasypání stávajíc..." sheetId="4" r:id="rId4"/>
    <sheet name="SO-04 - Dosypání ochranné..." sheetId="5" r:id="rId5"/>
    <sheet name="VRN - Vedlejší rozpočtové..." sheetId="6" r:id="rId6"/>
  </sheets>
  <definedNames>
    <definedName name="_xlnm._FilterDatabase" localSheetId="1" hidden="1">'SO-01 - Oboustranné napoj...'!$C$130:$K$319</definedName>
    <definedName name="_xlnm._FilterDatabase" localSheetId="2" hidden="1">'SO-02 - Napojení ramene D...'!$C$129:$K$225</definedName>
    <definedName name="_xlnm._FilterDatabase" localSheetId="3" hidden="1">'SO-03 - Zasypání stávajíc...'!$C$130:$K$268</definedName>
    <definedName name="_xlnm._FilterDatabase" localSheetId="4" hidden="1">'SO-04 - Dosypání ochranné...'!$C$129:$K$246</definedName>
    <definedName name="_xlnm._FilterDatabase" localSheetId="5" hidden="1">'VRN - Vedlejší rozpočtové...'!$C$127:$K$168</definedName>
    <definedName name="_xlnm.Print_Titles" localSheetId="0">'Rekapitulace stavby'!$92:$92</definedName>
    <definedName name="_xlnm.Print_Titles" localSheetId="1">'SO-01 - Oboustranné napoj...'!$130:$130</definedName>
    <definedName name="_xlnm.Print_Titles" localSheetId="2">'SO-02 - Napojení ramene D...'!$129:$129</definedName>
    <definedName name="_xlnm.Print_Titles" localSheetId="3">'SO-03 - Zasypání stávajíc...'!$130:$130</definedName>
    <definedName name="_xlnm.Print_Titles" localSheetId="4">'SO-04 - Dosypání ochranné...'!$129:$129</definedName>
    <definedName name="_xlnm.Print_Titles" localSheetId="5">'VRN - Vedlejší rozpočtové...'!$127:$127</definedName>
    <definedName name="_xlnm.Print_Area" localSheetId="0">'Rekapitulace stavby'!$D$4:$AO$76,'Rekapitulace stavby'!$C$82:$AQ$107</definedName>
    <definedName name="_xlnm.Print_Area" localSheetId="1">'SO-01 - Oboustranné napoj...'!$C$4:$J$76,'SO-01 - Oboustranné napoj...'!$C$82:$J$112,'SO-01 - Oboustranné napoj...'!$C$118:$J$319</definedName>
    <definedName name="_xlnm.Print_Area" localSheetId="2">'SO-02 - Napojení ramene D...'!$C$4:$J$76,'SO-02 - Napojení ramene D...'!$C$82:$J$111,'SO-02 - Napojení ramene D...'!$C$117:$J$225</definedName>
    <definedName name="_xlnm.Print_Area" localSheetId="3">'SO-03 - Zasypání stávajíc...'!$C$4:$J$76,'SO-03 - Zasypání stávajíc...'!$C$82:$J$112,'SO-03 - Zasypání stávajíc...'!$C$118:$J$268</definedName>
    <definedName name="_xlnm.Print_Area" localSheetId="4">'SO-04 - Dosypání ochranné...'!$C$4:$J$76,'SO-04 - Dosypání ochranné...'!$C$82:$J$111,'SO-04 - Dosypání ochranné...'!$C$117:$J$246</definedName>
    <definedName name="_xlnm.Print_Area" localSheetId="5">'VRN - Vedlejší rozpočtové...'!$C$4:$J$76,'VRN - Vedlejší rozpočtové...'!$C$82:$J$109,'VRN - Vedlejší rozpočtové...'!$C$115:$J$168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6" l="1"/>
  <c r="J38" i="6"/>
  <c r="AY99" i="1"/>
  <c r="J37" i="6"/>
  <c r="AX99" i="1" s="1"/>
  <c r="BI166" i="6"/>
  <c r="BH166" i="6"/>
  <c r="BG166" i="6"/>
  <c r="BF166" i="6"/>
  <c r="T166" i="6"/>
  <c r="R166" i="6"/>
  <c r="P166" i="6"/>
  <c r="BI163" i="6"/>
  <c r="BH163" i="6"/>
  <c r="BG163" i="6"/>
  <c r="BF163" i="6"/>
  <c r="T163" i="6"/>
  <c r="R163" i="6"/>
  <c r="P163" i="6"/>
  <c r="BI160" i="6"/>
  <c r="BH160" i="6"/>
  <c r="BG160" i="6"/>
  <c r="BF160" i="6"/>
  <c r="T160" i="6"/>
  <c r="R160" i="6"/>
  <c r="P160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0" i="6"/>
  <c r="BH150" i="6"/>
  <c r="BG150" i="6"/>
  <c r="BF150" i="6"/>
  <c r="T150" i="6"/>
  <c r="R150" i="6"/>
  <c r="P150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R139" i="6"/>
  <c r="P139" i="6"/>
  <c r="BI136" i="6"/>
  <c r="BH136" i="6"/>
  <c r="BG136" i="6"/>
  <c r="BF136" i="6"/>
  <c r="T136" i="6"/>
  <c r="R136" i="6"/>
  <c r="P136" i="6"/>
  <c r="BI133" i="6"/>
  <c r="BH133" i="6"/>
  <c r="BG133" i="6"/>
  <c r="BF133" i="6"/>
  <c r="T133" i="6"/>
  <c r="R133" i="6"/>
  <c r="P133" i="6"/>
  <c r="BI131" i="6"/>
  <c r="BH131" i="6"/>
  <c r="BG131" i="6"/>
  <c r="BF131" i="6"/>
  <c r="T131" i="6"/>
  <c r="R131" i="6"/>
  <c r="P131" i="6"/>
  <c r="P130" i="6" s="1"/>
  <c r="P129" i="6" s="1"/>
  <c r="P128" i="6" s="1"/>
  <c r="AU99" i="1" s="1"/>
  <c r="J124" i="6"/>
  <c r="F124" i="6"/>
  <c r="F122" i="6"/>
  <c r="E120" i="6"/>
  <c r="BI107" i="6"/>
  <c r="BH107" i="6"/>
  <c r="BG107" i="6"/>
  <c r="BF107" i="6"/>
  <c r="BI106" i="6"/>
  <c r="BH106" i="6"/>
  <c r="BG106" i="6"/>
  <c r="BF106" i="6"/>
  <c r="BE106" i="6"/>
  <c r="BI105" i="6"/>
  <c r="BH105" i="6"/>
  <c r="BG105" i="6"/>
  <c r="BF105" i="6"/>
  <c r="BE105" i="6"/>
  <c r="BI104" i="6"/>
  <c r="BH104" i="6"/>
  <c r="BG104" i="6"/>
  <c r="BF104" i="6"/>
  <c r="BE104" i="6"/>
  <c r="BI103" i="6"/>
  <c r="BH103" i="6"/>
  <c r="BG103" i="6"/>
  <c r="BF103" i="6"/>
  <c r="BE103" i="6"/>
  <c r="BI102" i="6"/>
  <c r="BH102" i="6"/>
  <c r="BG102" i="6"/>
  <c r="BF102" i="6"/>
  <c r="BE102" i="6"/>
  <c r="J91" i="6"/>
  <c r="F91" i="6"/>
  <c r="F89" i="6"/>
  <c r="E87" i="6"/>
  <c r="J24" i="6"/>
  <c r="E24" i="6"/>
  <c r="J92" i="6" s="1"/>
  <c r="J23" i="6"/>
  <c r="J18" i="6"/>
  <c r="E18" i="6"/>
  <c r="F92" i="6"/>
  <c r="J17" i="6"/>
  <c r="J12" i="6"/>
  <c r="J89" i="6"/>
  <c r="E7" i="6"/>
  <c r="E118" i="6"/>
  <c r="J39" i="5"/>
  <c r="J38" i="5"/>
  <c r="AY98" i="1" s="1"/>
  <c r="J37" i="5"/>
  <c r="AX98" i="1"/>
  <c r="BI245" i="5"/>
  <c r="BH245" i="5"/>
  <c r="BG245" i="5"/>
  <c r="BF245" i="5"/>
  <c r="T245" i="5"/>
  <c r="T244" i="5" s="1"/>
  <c r="R245" i="5"/>
  <c r="R244" i="5" s="1"/>
  <c r="P245" i="5"/>
  <c r="P244" i="5" s="1"/>
  <c r="BI239" i="5"/>
  <c r="BH239" i="5"/>
  <c r="BG239" i="5"/>
  <c r="BF239" i="5"/>
  <c r="T239" i="5"/>
  <c r="R239" i="5"/>
  <c r="P239" i="5"/>
  <c r="BI234" i="5"/>
  <c r="BH234" i="5"/>
  <c r="BG234" i="5"/>
  <c r="BF234" i="5"/>
  <c r="T234" i="5"/>
  <c r="R234" i="5"/>
  <c r="P234" i="5"/>
  <c r="BI226" i="5"/>
  <c r="BH226" i="5"/>
  <c r="BG226" i="5"/>
  <c r="BF226" i="5"/>
  <c r="T226" i="5"/>
  <c r="R226" i="5"/>
  <c r="P226" i="5"/>
  <c r="BI219" i="5"/>
  <c r="BH219" i="5"/>
  <c r="BG219" i="5"/>
  <c r="BF219" i="5"/>
  <c r="T219" i="5"/>
  <c r="R219" i="5"/>
  <c r="P219" i="5"/>
  <c r="BI212" i="5"/>
  <c r="BH212" i="5"/>
  <c r="BG212" i="5"/>
  <c r="BF212" i="5"/>
  <c r="T212" i="5"/>
  <c r="R212" i="5"/>
  <c r="P212" i="5"/>
  <c r="BI207" i="5"/>
  <c r="BH207" i="5"/>
  <c r="BG207" i="5"/>
  <c r="BF207" i="5"/>
  <c r="T207" i="5"/>
  <c r="R207" i="5"/>
  <c r="P207" i="5"/>
  <c r="BI202" i="5"/>
  <c r="BH202" i="5"/>
  <c r="BG202" i="5"/>
  <c r="BF202" i="5"/>
  <c r="T202" i="5"/>
  <c r="R202" i="5"/>
  <c r="P202" i="5"/>
  <c r="BI198" i="5"/>
  <c r="BH198" i="5"/>
  <c r="BG198" i="5"/>
  <c r="BF198" i="5"/>
  <c r="T198" i="5"/>
  <c r="R198" i="5"/>
  <c r="P198" i="5"/>
  <c r="BI193" i="5"/>
  <c r="BH193" i="5"/>
  <c r="BG193" i="5"/>
  <c r="BF193" i="5"/>
  <c r="T193" i="5"/>
  <c r="R193" i="5"/>
  <c r="P193" i="5"/>
  <c r="BI190" i="5"/>
  <c r="BH190" i="5"/>
  <c r="BG190" i="5"/>
  <c r="BF190" i="5"/>
  <c r="T190" i="5"/>
  <c r="R190" i="5"/>
  <c r="P190" i="5"/>
  <c r="BI185" i="5"/>
  <c r="BH185" i="5"/>
  <c r="BG185" i="5"/>
  <c r="BF185" i="5"/>
  <c r="T185" i="5"/>
  <c r="R185" i="5"/>
  <c r="P185" i="5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3" i="5"/>
  <c r="BH173" i="5"/>
  <c r="BG173" i="5"/>
  <c r="BF173" i="5"/>
  <c r="T173" i="5"/>
  <c r="R173" i="5"/>
  <c r="P173" i="5"/>
  <c r="BI168" i="5"/>
  <c r="BH168" i="5"/>
  <c r="BG168" i="5"/>
  <c r="BF168" i="5"/>
  <c r="T168" i="5"/>
  <c r="R168" i="5"/>
  <c r="P168" i="5"/>
  <c r="BI161" i="5"/>
  <c r="BH161" i="5"/>
  <c r="BG161" i="5"/>
  <c r="BF161" i="5"/>
  <c r="T161" i="5"/>
  <c r="R161" i="5"/>
  <c r="P161" i="5"/>
  <c r="BI154" i="5"/>
  <c r="BH154" i="5"/>
  <c r="BG154" i="5"/>
  <c r="BF154" i="5"/>
  <c r="T154" i="5"/>
  <c r="R154" i="5"/>
  <c r="P154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3" i="5"/>
  <c r="BH143" i="5"/>
  <c r="BG143" i="5"/>
  <c r="BF143" i="5"/>
  <c r="T143" i="5"/>
  <c r="R143" i="5"/>
  <c r="P143" i="5"/>
  <c r="BI138" i="5"/>
  <c r="BH138" i="5"/>
  <c r="BG138" i="5"/>
  <c r="BF138" i="5"/>
  <c r="T138" i="5"/>
  <c r="R138" i="5"/>
  <c r="P138" i="5"/>
  <c r="BI133" i="5"/>
  <c r="BH133" i="5"/>
  <c r="BG133" i="5"/>
  <c r="BF133" i="5"/>
  <c r="T133" i="5"/>
  <c r="R133" i="5"/>
  <c r="P133" i="5"/>
  <c r="J126" i="5"/>
  <c r="F126" i="5"/>
  <c r="F124" i="5"/>
  <c r="E122" i="5"/>
  <c r="BI109" i="5"/>
  <c r="BH109" i="5"/>
  <c r="BG109" i="5"/>
  <c r="BF109" i="5"/>
  <c r="BI108" i="5"/>
  <c r="BH108" i="5"/>
  <c r="BG108" i="5"/>
  <c r="BF108" i="5"/>
  <c r="BE108" i="5"/>
  <c r="BI107" i="5"/>
  <c r="BH107" i="5"/>
  <c r="BG107" i="5"/>
  <c r="BF107" i="5"/>
  <c r="BE107" i="5"/>
  <c r="BI106" i="5"/>
  <c r="BH106" i="5"/>
  <c r="BG106" i="5"/>
  <c r="BF106" i="5"/>
  <c r="BE106" i="5"/>
  <c r="BI105" i="5"/>
  <c r="BH105" i="5"/>
  <c r="BG105" i="5"/>
  <c r="BF105" i="5"/>
  <c r="BE105" i="5"/>
  <c r="BI104" i="5"/>
  <c r="BH104" i="5"/>
  <c r="BG104" i="5"/>
  <c r="BF104" i="5"/>
  <c r="BE104" i="5"/>
  <c r="J91" i="5"/>
  <c r="F91" i="5"/>
  <c r="F89" i="5"/>
  <c r="E87" i="5"/>
  <c r="J24" i="5"/>
  <c r="E24" i="5"/>
  <c r="J127" i="5"/>
  <c r="J23" i="5"/>
  <c r="J18" i="5"/>
  <c r="E18" i="5"/>
  <c r="F127" i="5" s="1"/>
  <c r="J17" i="5"/>
  <c r="J12" i="5"/>
  <c r="J89" i="5"/>
  <c r="E7" i="5"/>
  <c r="E85" i="5"/>
  <c r="J39" i="4"/>
  <c r="J38" i="4"/>
  <c r="AY97" i="1"/>
  <c r="J37" i="4"/>
  <c r="AX97" i="1"/>
  <c r="BI267" i="4"/>
  <c r="BH267" i="4"/>
  <c r="BG267" i="4"/>
  <c r="BF267" i="4"/>
  <c r="T267" i="4"/>
  <c r="T266" i="4" s="1"/>
  <c r="R267" i="4"/>
  <c r="R266" i="4" s="1"/>
  <c r="P267" i="4"/>
  <c r="P266" i="4"/>
  <c r="BI262" i="4"/>
  <c r="BH262" i="4"/>
  <c r="BG262" i="4"/>
  <c r="BF262" i="4"/>
  <c r="T262" i="4"/>
  <c r="R262" i="4"/>
  <c r="P262" i="4"/>
  <c r="BI257" i="4"/>
  <c r="BH257" i="4"/>
  <c r="BG257" i="4"/>
  <c r="BF257" i="4"/>
  <c r="T257" i="4"/>
  <c r="R257" i="4"/>
  <c r="P257" i="4"/>
  <c r="BI251" i="4"/>
  <c r="BH251" i="4"/>
  <c r="BG251" i="4"/>
  <c r="BF251" i="4"/>
  <c r="T251" i="4"/>
  <c r="R251" i="4"/>
  <c r="P251" i="4"/>
  <c r="BI246" i="4"/>
  <c r="BH246" i="4"/>
  <c r="BG246" i="4"/>
  <c r="BF246" i="4"/>
  <c r="T246" i="4"/>
  <c r="R246" i="4"/>
  <c r="P246" i="4"/>
  <c r="BI243" i="4"/>
  <c r="BH243" i="4"/>
  <c r="BG243" i="4"/>
  <c r="BF243" i="4"/>
  <c r="T243" i="4"/>
  <c r="R243" i="4"/>
  <c r="P243" i="4"/>
  <c r="BI236" i="4"/>
  <c r="BH236" i="4"/>
  <c r="BG236" i="4"/>
  <c r="BF236" i="4"/>
  <c r="T236" i="4"/>
  <c r="R236" i="4"/>
  <c r="P236" i="4"/>
  <c r="BI229" i="4"/>
  <c r="BH229" i="4"/>
  <c r="BG229" i="4"/>
  <c r="BF229" i="4"/>
  <c r="T229" i="4"/>
  <c r="R229" i="4"/>
  <c r="P229" i="4"/>
  <c r="BI219" i="4"/>
  <c r="BH219" i="4"/>
  <c r="BG219" i="4"/>
  <c r="BF219" i="4"/>
  <c r="T219" i="4"/>
  <c r="R219" i="4"/>
  <c r="P219" i="4"/>
  <c r="BI212" i="4"/>
  <c r="BH212" i="4"/>
  <c r="BG212" i="4"/>
  <c r="BF212" i="4"/>
  <c r="T212" i="4"/>
  <c r="R212" i="4"/>
  <c r="P212" i="4"/>
  <c r="BI209" i="4"/>
  <c r="BH209" i="4"/>
  <c r="BG209" i="4"/>
  <c r="BF209" i="4"/>
  <c r="T209" i="4"/>
  <c r="R209" i="4"/>
  <c r="P209" i="4"/>
  <c r="BI204" i="4"/>
  <c r="BH204" i="4"/>
  <c r="BG204" i="4"/>
  <c r="BF204" i="4"/>
  <c r="T204" i="4"/>
  <c r="R204" i="4"/>
  <c r="P204" i="4"/>
  <c r="BI199" i="4"/>
  <c r="BH199" i="4"/>
  <c r="BG199" i="4"/>
  <c r="BF199" i="4"/>
  <c r="T199" i="4"/>
  <c r="R199" i="4"/>
  <c r="P199" i="4"/>
  <c r="BI194" i="4"/>
  <c r="BH194" i="4"/>
  <c r="BG194" i="4"/>
  <c r="BF194" i="4"/>
  <c r="T194" i="4"/>
  <c r="R194" i="4"/>
  <c r="P194" i="4"/>
  <c r="BI189" i="4"/>
  <c r="BH189" i="4"/>
  <c r="BG189" i="4"/>
  <c r="BF189" i="4"/>
  <c r="T189" i="4"/>
  <c r="R189" i="4"/>
  <c r="P189" i="4"/>
  <c r="BI184" i="4"/>
  <c r="BH184" i="4"/>
  <c r="BG184" i="4"/>
  <c r="BF184" i="4"/>
  <c r="T184" i="4"/>
  <c r="R184" i="4"/>
  <c r="P184" i="4"/>
  <c r="BI179" i="4"/>
  <c r="BH179" i="4"/>
  <c r="BG179" i="4"/>
  <c r="BF179" i="4"/>
  <c r="T179" i="4"/>
  <c r="R179" i="4"/>
  <c r="P179" i="4"/>
  <c r="BI173" i="4"/>
  <c r="BH173" i="4"/>
  <c r="BG173" i="4"/>
  <c r="BF173" i="4"/>
  <c r="T173" i="4"/>
  <c r="R173" i="4"/>
  <c r="P173" i="4"/>
  <c r="BI166" i="4"/>
  <c r="BH166" i="4"/>
  <c r="BG166" i="4"/>
  <c r="BF166" i="4"/>
  <c r="T166" i="4"/>
  <c r="R166" i="4"/>
  <c r="P166" i="4"/>
  <c r="BI162" i="4"/>
  <c r="BH162" i="4"/>
  <c r="BG162" i="4"/>
  <c r="BF162" i="4"/>
  <c r="T162" i="4"/>
  <c r="R162" i="4"/>
  <c r="P162" i="4"/>
  <c r="BI157" i="4"/>
  <c r="BH157" i="4"/>
  <c r="BG157" i="4"/>
  <c r="BF157" i="4"/>
  <c r="T157" i="4"/>
  <c r="R157" i="4"/>
  <c r="P157" i="4"/>
  <c r="BI152" i="4"/>
  <c r="BH152" i="4"/>
  <c r="BG152" i="4"/>
  <c r="BF152" i="4"/>
  <c r="T152" i="4"/>
  <c r="R152" i="4"/>
  <c r="P152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2" i="4"/>
  <c r="BH142" i="4"/>
  <c r="BG142" i="4"/>
  <c r="BF142" i="4"/>
  <c r="T142" i="4"/>
  <c r="R142" i="4"/>
  <c r="P142" i="4"/>
  <c r="BI138" i="4"/>
  <c r="BH138" i="4"/>
  <c r="BG138" i="4"/>
  <c r="BF138" i="4"/>
  <c r="T138" i="4"/>
  <c r="R138" i="4"/>
  <c r="P138" i="4"/>
  <c r="BI134" i="4"/>
  <c r="BH134" i="4"/>
  <c r="BG134" i="4"/>
  <c r="BF134" i="4"/>
  <c r="T134" i="4"/>
  <c r="R134" i="4"/>
  <c r="P134" i="4"/>
  <c r="J127" i="4"/>
  <c r="F127" i="4"/>
  <c r="F125" i="4"/>
  <c r="E123" i="4"/>
  <c r="BI110" i="4"/>
  <c r="BH110" i="4"/>
  <c r="BG110" i="4"/>
  <c r="BF110" i="4"/>
  <c r="BI109" i="4"/>
  <c r="BH109" i="4"/>
  <c r="BG109" i="4"/>
  <c r="BF109" i="4"/>
  <c r="BE109" i="4"/>
  <c r="BI108" i="4"/>
  <c r="BH108" i="4"/>
  <c r="BG108" i="4"/>
  <c r="BF108" i="4"/>
  <c r="BE108" i="4"/>
  <c r="BI107" i="4"/>
  <c r="BH107" i="4"/>
  <c r="BG107" i="4"/>
  <c r="BF107" i="4"/>
  <c r="BE107" i="4"/>
  <c r="BI106" i="4"/>
  <c r="BH106" i="4"/>
  <c r="BG106" i="4"/>
  <c r="BF106" i="4"/>
  <c r="BE106" i="4"/>
  <c r="BI105" i="4"/>
  <c r="BH105" i="4"/>
  <c r="BG105" i="4"/>
  <c r="BF105" i="4"/>
  <c r="BE105" i="4"/>
  <c r="J91" i="4"/>
  <c r="F91" i="4"/>
  <c r="F89" i="4"/>
  <c r="E87" i="4"/>
  <c r="J24" i="4"/>
  <c r="E24" i="4"/>
  <c r="J128" i="4" s="1"/>
  <c r="J23" i="4"/>
  <c r="J18" i="4"/>
  <c r="E18" i="4"/>
  <c r="F128" i="4" s="1"/>
  <c r="J17" i="4"/>
  <c r="J12" i="4"/>
  <c r="J125" i="4" s="1"/>
  <c r="E7" i="4"/>
  <c r="E85" i="4"/>
  <c r="J39" i="3"/>
  <c r="J38" i="3"/>
  <c r="AY96" i="1" s="1"/>
  <c r="J37" i="3"/>
  <c r="AX96" i="1"/>
  <c r="BI224" i="3"/>
  <c r="BH224" i="3"/>
  <c r="BG224" i="3"/>
  <c r="BF224" i="3"/>
  <c r="T224" i="3"/>
  <c r="T223" i="3"/>
  <c r="R224" i="3"/>
  <c r="R223" i="3" s="1"/>
  <c r="P224" i="3"/>
  <c r="P223" i="3" s="1"/>
  <c r="BI219" i="3"/>
  <c r="BH219" i="3"/>
  <c r="BG219" i="3"/>
  <c r="BF219" i="3"/>
  <c r="T219" i="3"/>
  <c r="R219" i="3"/>
  <c r="P219" i="3"/>
  <c r="BI214" i="3"/>
  <c r="BH214" i="3"/>
  <c r="BG214" i="3"/>
  <c r="BF214" i="3"/>
  <c r="T214" i="3"/>
  <c r="R214" i="3"/>
  <c r="P214" i="3"/>
  <c r="BI208" i="3"/>
  <c r="BH208" i="3"/>
  <c r="BG208" i="3"/>
  <c r="BF208" i="3"/>
  <c r="T208" i="3"/>
  <c r="R208" i="3"/>
  <c r="P208" i="3"/>
  <c r="BI203" i="3"/>
  <c r="BH203" i="3"/>
  <c r="BG203" i="3"/>
  <c r="BF203" i="3"/>
  <c r="T203" i="3"/>
  <c r="R203" i="3"/>
  <c r="P203" i="3"/>
  <c r="BI196" i="3"/>
  <c r="BH196" i="3"/>
  <c r="BG196" i="3"/>
  <c r="BF196" i="3"/>
  <c r="T196" i="3"/>
  <c r="R196" i="3"/>
  <c r="P196" i="3"/>
  <c r="BI189" i="3"/>
  <c r="BH189" i="3"/>
  <c r="BG189" i="3"/>
  <c r="BF189" i="3"/>
  <c r="T189" i="3"/>
  <c r="R189" i="3"/>
  <c r="P189" i="3"/>
  <c r="BI184" i="3"/>
  <c r="BH184" i="3"/>
  <c r="BG184" i="3"/>
  <c r="BF184" i="3"/>
  <c r="T184" i="3"/>
  <c r="R184" i="3"/>
  <c r="P184" i="3"/>
  <c r="BI179" i="3"/>
  <c r="BH179" i="3"/>
  <c r="BG179" i="3"/>
  <c r="BF179" i="3"/>
  <c r="T179" i="3"/>
  <c r="R179" i="3"/>
  <c r="P179" i="3"/>
  <c r="BI172" i="3"/>
  <c r="BH172" i="3"/>
  <c r="BG172" i="3"/>
  <c r="BF172" i="3"/>
  <c r="T172" i="3"/>
  <c r="R172" i="3"/>
  <c r="P172" i="3"/>
  <c r="BI167" i="3"/>
  <c r="BH167" i="3"/>
  <c r="BG167" i="3"/>
  <c r="BF167" i="3"/>
  <c r="T167" i="3"/>
  <c r="R167" i="3"/>
  <c r="P167" i="3"/>
  <c r="BI162" i="3"/>
  <c r="BH162" i="3"/>
  <c r="BG162" i="3"/>
  <c r="BF162" i="3"/>
  <c r="T162" i="3"/>
  <c r="R162" i="3"/>
  <c r="P162" i="3"/>
  <c r="BI157" i="3"/>
  <c r="BH157" i="3"/>
  <c r="BG157" i="3"/>
  <c r="BF157" i="3"/>
  <c r="T157" i="3"/>
  <c r="R157" i="3"/>
  <c r="P157" i="3"/>
  <c r="BI152" i="3"/>
  <c r="BH152" i="3"/>
  <c r="BG152" i="3"/>
  <c r="BF152" i="3"/>
  <c r="T152" i="3"/>
  <c r="R152" i="3"/>
  <c r="P152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0" i="3"/>
  <c r="BH140" i="3"/>
  <c r="BG140" i="3"/>
  <c r="BF140" i="3"/>
  <c r="T140" i="3"/>
  <c r="R140" i="3"/>
  <c r="P140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J126" i="3"/>
  <c r="F126" i="3"/>
  <c r="F124" i="3"/>
  <c r="E122" i="3"/>
  <c r="BI109" i="3"/>
  <c r="BH109" i="3"/>
  <c r="BG109" i="3"/>
  <c r="BF109" i="3"/>
  <c r="BI108" i="3"/>
  <c r="BH108" i="3"/>
  <c r="BG108" i="3"/>
  <c r="BF108" i="3"/>
  <c r="BE108" i="3"/>
  <c r="BI107" i="3"/>
  <c r="BH107" i="3"/>
  <c r="BG107" i="3"/>
  <c r="BF107" i="3"/>
  <c r="BE107" i="3"/>
  <c r="BI106" i="3"/>
  <c r="BH106" i="3"/>
  <c r="BG106" i="3"/>
  <c r="BF106" i="3"/>
  <c r="BE106" i="3"/>
  <c r="BI105" i="3"/>
  <c r="BH105" i="3"/>
  <c r="BG105" i="3"/>
  <c r="BF105" i="3"/>
  <c r="BE105" i="3"/>
  <c r="BI104" i="3"/>
  <c r="BH104" i="3"/>
  <c r="BG104" i="3"/>
  <c r="BF104" i="3"/>
  <c r="BE104" i="3"/>
  <c r="J91" i="3"/>
  <c r="F91" i="3"/>
  <c r="F89" i="3"/>
  <c r="E87" i="3"/>
  <c r="J24" i="3"/>
  <c r="E24" i="3"/>
  <c r="J127" i="3" s="1"/>
  <c r="J23" i="3"/>
  <c r="J18" i="3"/>
  <c r="E18" i="3"/>
  <c r="F127" i="3"/>
  <c r="J17" i="3"/>
  <c r="J12" i="3"/>
  <c r="J89" i="3" s="1"/>
  <c r="E7" i="3"/>
  <c r="E120" i="3" s="1"/>
  <c r="J39" i="2"/>
  <c r="J38" i="2"/>
  <c r="AY95" i="1" s="1"/>
  <c r="J37" i="2"/>
  <c r="AX95" i="1" s="1"/>
  <c r="BI318" i="2"/>
  <c r="BH318" i="2"/>
  <c r="BG318" i="2"/>
  <c r="BF318" i="2"/>
  <c r="T318" i="2"/>
  <c r="T317" i="2"/>
  <c r="R318" i="2"/>
  <c r="R317" i="2"/>
  <c r="P318" i="2"/>
  <c r="P317" i="2" s="1"/>
  <c r="BI313" i="2"/>
  <c r="BH313" i="2"/>
  <c r="BG313" i="2"/>
  <c r="BF313" i="2"/>
  <c r="T313" i="2"/>
  <c r="R313" i="2"/>
  <c r="P313" i="2"/>
  <c r="BI308" i="2"/>
  <c r="BH308" i="2"/>
  <c r="BG308" i="2"/>
  <c r="BF308" i="2"/>
  <c r="T308" i="2"/>
  <c r="R308" i="2"/>
  <c r="P308" i="2"/>
  <c r="BI302" i="2"/>
  <c r="BH302" i="2"/>
  <c r="BG302" i="2"/>
  <c r="BF302" i="2"/>
  <c r="T302" i="2"/>
  <c r="R302" i="2"/>
  <c r="P302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1" i="2"/>
  <c r="BH281" i="2"/>
  <c r="BG281" i="2"/>
  <c r="BF281" i="2"/>
  <c r="T281" i="2"/>
  <c r="R281" i="2"/>
  <c r="P281" i="2"/>
  <c r="BI272" i="2"/>
  <c r="BH272" i="2"/>
  <c r="BG272" i="2"/>
  <c r="BF272" i="2"/>
  <c r="T272" i="2"/>
  <c r="R272" i="2"/>
  <c r="P272" i="2"/>
  <c r="BI264" i="2"/>
  <c r="BH264" i="2"/>
  <c r="BG264" i="2"/>
  <c r="BF264" i="2"/>
  <c r="T264" i="2"/>
  <c r="R264" i="2"/>
  <c r="P264" i="2"/>
  <c r="BI257" i="2"/>
  <c r="BH257" i="2"/>
  <c r="BG257" i="2"/>
  <c r="BF257" i="2"/>
  <c r="T257" i="2"/>
  <c r="R257" i="2"/>
  <c r="P257" i="2"/>
  <c r="BI252" i="2"/>
  <c r="BH252" i="2"/>
  <c r="BG252" i="2"/>
  <c r="BF252" i="2"/>
  <c r="T252" i="2"/>
  <c r="R252" i="2"/>
  <c r="P252" i="2"/>
  <c r="BI243" i="2"/>
  <c r="BH243" i="2"/>
  <c r="BG243" i="2"/>
  <c r="BF243" i="2"/>
  <c r="T243" i="2"/>
  <c r="R243" i="2"/>
  <c r="P243" i="2"/>
  <c r="BI236" i="2"/>
  <c r="BH236" i="2"/>
  <c r="BG236" i="2"/>
  <c r="BF236" i="2"/>
  <c r="T236" i="2"/>
  <c r="R236" i="2"/>
  <c r="P236" i="2"/>
  <c r="BI231" i="2"/>
  <c r="BH231" i="2"/>
  <c r="BG231" i="2"/>
  <c r="BF231" i="2"/>
  <c r="T231" i="2"/>
  <c r="R231" i="2"/>
  <c r="P231" i="2"/>
  <c r="BI226" i="2"/>
  <c r="BH226" i="2"/>
  <c r="BG226" i="2"/>
  <c r="BF226" i="2"/>
  <c r="T226" i="2"/>
  <c r="R226" i="2"/>
  <c r="P226" i="2"/>
  <c r="BI217" i="2"/>
  <c r="BH217" i="2"/>
  <c r="BG217" i="2"/>
  <c r="BF217" i="2"/>
  <c r="T217" i="2"/>
  <c r="R217" i="2"/>
  <c r="P217" i="2"/>
  <c r="BI212" i="2"/>
  <c r="BH212" i="2"/>
  <c r="BG212" i="2"/>
  <c r="BF212" i="2"/>
  <c r="T212" i="2"/>
  <c r="R212" i="2"/>
  <c r="P212" i="2"/>
  <c r="BI207" i="2"/>
  <c r="BH207" i="2"/>
  <c r="BG207" i="2"/>
  <c r="BF207" i="2"/>
  <c r="T207" i="2"/>
  <c r="R207" i="2"/>
  <c r="P207" i="2"/>
  <c r="BI200" i="2"/>
  <c r="BH200" i="2"/>
  <c r="BG200" i="2"/>
  <c r="BF200" i="2"/>
  <c r="T200" i="2"/>
  <c r="R200" i="2"/>
  <c r="P200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4" i="2"/>
  <c r="BH134" i="2"/>
  <c r="BG134" i="2"/>
  <c r="BF134" i="2"/>
  <c r="F36" i="2" s="1"/>
  <c r="BA95" i="1" s="1"/>
  <c r="T134" i="2"/>
  <c r="R134" i="2"/>
  <c r="P134" i="2"/>
  <c r="J127" i="2"/>
  <c r="F127" i="2"/>
  <c r="F125" i="2"/>
  <c r="E123" i="2"/>
  <c r="BI110" i="2"/>
  <c r="BH110" i="2"/>
  <c r="BG110" i="2"/>
  <c r="BF110" i="2"/>
  <c r="BI109" i="2"/>
  <c r="BH109" i="2"/>
  <c r="BG109" i="2"/>
  <c r="BF109" i="2"/>
  <c r="BE109" i="2"/>
  <c r="BI108" i="2"/>
  <c r="BH108" i="2"/>
  <c r="BG108" i="2"/>
  <c r="BF108" i="2"/>
  <c r="BE108" i="2"/>
  <c r="BI107" i="2"/>
  <c r="BH107" i="2"/>
  <c r="BG107" i="2"/>
  <c r="BF107" i="2"/>
  <c r="BE107" i="2"/>
  <c r="BI106" i="2"/>
  <c r="BH106" i="2"/>
  <c r="BG106" i="2"/>
  <c r="BF106" i="2"/>
  <c r="BE106" i="2"/>
  <c r="BI105" i="2"/>
  <c r="BH105" i="2"/>
  <c r="BG105" i="2"/>
  <c r="BF105" i="2"/>
  <c r="BE105" i="2"/>
  <c r="J91" i="2"/>
  <c r="F91" i="2"/>
  <c r="F89" i="2"/>
  <c r="E87" i="2"/>
  <c r="J24" i="2"/>
  <c r="E24" i="2"/>
  <c r="J92" i="2"/>
  <c r="J23" i="2"/>
  <c r="J18" i="2"/>
  <c r="E18" i="2"/>
  <c r="F128" i="2"/>
  <c r="J17" i="2"/>
  <c r="J12" i="2"/>
  <c r="J89" i="2" s="1"/>
  <c r="E7" i="2"/>
  <c r="E121" i="2"/>
  <c r="CK105" i="1"/>
  <c r="CJ105" i="1"/>
  <c r="CI105" i="1"/>
  <c r="CH105" i="1"/>
  <c r="CG105" i="1"/>
  <c r="CF105" i="1"/>
  <c r="BZ105" i="1"/>
  <c r="CE105" i="1"/>
  <c r="CK104" i="1"/>
  <c r="CJ104" i="1"/>
  <c r="CI104" i="1"/>
  <c r="CH104" i="1"/>
  <c r="CG104" i="1"/>
  <c r="CF104" i="1"/>
  <c r="BZ104" i="1"/>
  <c r="CE104" i="1"/>
  <c r="CK103" i="1"/>
  <c r="CJ103" i="1"/>
  <c r="CI103" i="1"/>
  <c r="CH103" i="1"/>
  <c r="CG103" i="1"/>
  <c r="CF103" i="1"/>
  <c r="BZ103" i="1"/>
  <c r="CE103" i="1"/>
  <c r="CK102" i="1"/>
  <c r="CJ102" i="1"/>
  <c r="CI102" i="1"/>
  <c r="CH102" i="1"/>
  <c r="CG102" i="1"/>
  <c r="CF102" i="1"/>
  <c r="BZ102" i="1"/>
  <c r="CE102" i="1"/>
  <c r="L90" i="1"/>
  <c r="AM90" i="1"/>
  <c r="AM89" i="1"/>
  <c r="L89" i="1"/>
  <c r="AM87" i="1"/>
  <c r="L87" i="1"/>
  <c r="L85" i="1"/>
  <c r="L84" i="1"/>
  <c r="BK318" i="2"/>
  <c r="BK293" i="2"/>
  <c r="BK226" i="2"/>
  <c r="J181" i="2"/>
  <c r="BK146" i="2"/>
  <c r="BK252" i="2"/>
  <c r="BK212" i="2"/>
  <c r="BK156" i="2"/>
  <c r="J200" i="2"/>
  <c r="J169" i="2"/>
  <c r="J134" i="2"/>
  <c r="BK179" i="3"/>
  <c r="BK145" i="3"/>
  <c r="BK196" i="3"/>
  <c r="J140" i="3"/>
  <c r="J257" i="4"/>
  <c r="BK142" i="4"/>
  <c r="J251" i="4"/>
  <c r="BK229" i="4"/>
  <c r="BK162" i="4"/>
  <c r="BK199" i="4"/>
  <c r="J189" i="4"/>
  <c r="BK226" i="5"/>
  <c r="BK154" i="5"/>
  <c r="J161" i="5"/>
  <c r="BK207" i="5"/>
  <c r="BK138" i="5"/>
  <c r="J185" i="5"/>
  <c r="J166" i="6"/>
  <c r="BK136" i="6"/>
  <c r="J139" i="6"/>
  <c r="BK160" i="6"/>
  <c r="J318" i="2"/>
  <c r="BK290" i="2"/>
  <c r="J252" i="2"/>
  <c r="J207" i="2"/>
  <c r="BK169" i="2"/>
  <c r="BK134" i="2"/>
  <c r="BK231" i="2"/>
  <c r="J146" i="2"/>
  <c r="J164" i="2"/>
  <c r="J179" i="2"/>
  <c r="J142" i="2"/>
  <c r="BK172" i="3"/>
  <c r="J224" i="3"/>
  <c r="J179" i="3"/>
  <c r="J145" i="3"/>
  <c r="J133" i="3"/>
  <c r="J179" i="4"/>
  <c r="J236" i="4"/>
  <c r="J212" i="4"/>
  <c r="J134" i="4"/>
  <c r="BK157" i="4"/>
  <c r="J219" i="4"/>
  <c r="J239" i="5"/>
  <c r="J168" i="5"/>
  <c r="J154" i="5"/>
  <c r="J193" i="5"/>
  <c r="BK234" i="5"/>
  <c r="J212" i="5"/>
  <c r="BK147" i="5"/>
  <c r="J145" i="6"/>
  <c r="J160" i="6"/>
  <c r="J163" i="6"/>
  <c r="J136" i="6"/>
  <c r="BK302" i="2"/>
  <c r="J281" i="2"/>
  <c r="BK257" i="2"/>
  <c r="J212" i="2"/>
  <c r="BK152" i="2"/>
  <c r="J290" i="2"/>
  <c r="BK217" i="2"/>
  <c r="BK162" i="2"/>
  <c r="J217" i="2"/>
  <c r="J174" i="2"/>
  <c r="BK219" i="3"/>
  <c r="BK152" i="3"/>
  <c r="BK208" i="3"/>
  <c r="BK147" i="3"/>
  <c r="BK135" i="3"/>
  <c r="J209" i="4"/>
  <c r="J262" i="4"/>
  <c r="J152" i="4"/>
  <c r="BK243" i="4"/>
  <c r="J148" i="4"/>
  <c r="BK246" i="4"/>
  <c r="BK267" i="4"/>
  <c r="BK219" i="5"/>
  <c r="J143" i="5"/>
  <c r="BK173" i="5"/>
  <c r="J180" i="5"/>
  <c r="J219" i="5"/>
  <c r="J198" i="5"/>
  <c r="BK147" i="6"/>
  <c r="BK145" i="6"/>
  <c r="BK166" i="6"/>
  <c r="J147" i="6"/>
  <c r="J302" i="2"/>
  <c r="J272" i="2"/>
  <c r="BK236" i="2"/>
  <c r="J185" i="2"/>
  <c r="BK154" i="2"/>
  <c r="J257" i="2"/>
  <c r="BK181" i="2"/>
  <c r="BK138" i="2"/>
  <c r="BK194" i="2"/>
  <c r="BK150" i="2"/>
  <c r="J184" i="3"/>
  <c r="BK140" i="3"/>
  <c r="BK184" i="3"/>
  <c r="J157" i="3"/>
  <c r="BK167" i="3"/>
  <c r="BK173" i="4"/>
  <c r="J229" i="4"/>
  <c r="J204" i="4"/>
  <c r="BK189" i="4"/>
  <c r="J173" i="4"/>
  <c r="BK166" i="4"/>
  <c r="J162" i="4"/>
  <c r="BK138" i="4"/>
  <c r="BK209" i="4"/>
  <c r="BK194" i="4"/>
  <c r="BK236" i="4"/>
  <c r="BK262" i="4"/>
  <c r="J138" i="4"/>
  <c r="BK190" i="5"/>
  <c r="BK239" i="5"/>
  <c r="BK245" i="5"/>
  <c r="J147" i="5"/>
  <c r="J207" i="5"/>
  <c r="J133" i="5"/>
  <c r="J133" i="6"/>
  <c r="J150" i="6"/>
  <c r="BK155" i="6"/>
  <c r="BK308" i="2"/>
  <c r="J264" i="2"/>
  <c r="J226" i="2"/>
  <c r="BK174" i="2"/>
  <c r="BK142" i="2"/>
  <c r="J236" i="2"/>
  <c r="J190" i="2"/>
  <c r="J183" i="2"/>
  <c r="J152" i="2"/>
  <c r="J208" i="3"/>
  <c r="BK162" i="3"/>
  <c r="J219" i="3"/>
  <c r="BK152" i="4"/>
  <c r="J245" i="5"/>
  <c r="J138" i="5"/>
  <c r="J234" i="5"/>
  <c r="BK161" i="5"/>
  <c r="BK149" i="5"/>
  <c r="J153" i="6"/>
  <c r="BK131" i="6"/>
  <c r="BK150" i="6"/>
  <c r="BK313" i="2"/>
  <c r="BK272" i="2"/>
  <c r="J231" i="2"/>
  <c r="BK179" i="2"/>
  <c r="J150" i="2"/>
  <c r="BK281" i="2"/>
  <c r="BK207" i="2"/>
  <c r="BK190" i="2"/>
  <c r="BK185" i="2"/>
  <c r="J172" i="3"/>
  <c r="J167" i="3"/>
  <c r="J135" i="3"/>
  <c r="J189" i="3"/>
  <c r="J152" i="3"/>
  <c r="J162" i="3"/>
  <c r="J267" i="4"/>
  <c r="J157" i="4"/>
  <c r="BK251" i="4"/>
  <c r="J146" i="4"/>
  <c r="J184" i="4"/>
  <c r="BK212" i="4"/>
  <c r="BK198" i="5"/>
  <c r="BK193" i="5"/>
  <c r="J149" i="5"/>
  <c r="J173" i="5"/>
  <c r="BK143" i="5"/>
  <c r="J178" i="5"/>
  <c r="J157" i="6"/>
  <c r="BK163" i="6"/>
  <c r="BK133" i="6"/>
  <c r="BK139" i="6"/>
  <c r="J313" i="2"/>
  <c r="BK264" i="2"/>
  <c r="BK200" i="2"/>
  <c r="BK158" i="2"/>
  <c r="AS94" i="1"/>
  <c r="J158" i="2"/>
  <c r="BK164" i="2"/>
  <c r="J214" i="3"/>
  <c r="J147" i="3"/>
  <c r="BK214" i="3"/>
  <c r="J196" i="3"/>
  <c r="BK189" i="3"/>
  <c r="J199" i="4"/>
  <c r="J243" i="4"/>
  <c r="BK134" i="4"/>
  <c r="J194" i="4"/>
  <c r="BK179" i="4"/>
  <c r="BK148" i="4"/>
  <c r="J202" i="5"/>
  <c r="BK185" i="5"/>
  <c r="BK212" i="5"/>
  <c r="BK168" i="5"/>
  <c r="BK202" i="5"/>
  <c r="J142" i="6"/>
  <c r="J155" i="6"/>
  <c r="BK157" i="6"/>
  <c r="J308" i="2"/>
  <c r="J293" i="2"/>
  <c r="BK243" i="2"/>
  <c r="BK183" i="2"/>
  <c r="J156" i="2"/>
  <c r="J138" i="2"/>
  <c r="J243" i="2"/>
  <c r="J194" i="2"/>
  <c r="J162" i="2"/>
  <c r="J154" i="2"/>
  <c r="BK157" i="3"/>
  <c r="BK224" i="3"/>
  <c r="BK203" i="3"/>
  <c r="BK133" i="3"/>
  <c r="J203" i="3"/>
  <c r="J246" i="4"/>
  <c r="J166" i="4"/>
  <c r="BK257" i="4"/>
  <c r="BK146" i="4"/>
  <c r="BK204" i="4"/>
  <c r="J142" i="4"/>
  <c r="BK219" i="4"/>
  <c r="BK184" i="4"/>
  <c r="BK180" i="5"/>
  <c r="J190" i="5"/>
  <c r="BK178" i="5"/>
  <c r="J226" i="5"/>
  <c r="BK133" i="5"/>
  <c r="J131" i="6"/>
  <c r="BK142" i="6"/>
  <c r="BK153" i="6"/>
  <c r="BK133" i="2" l="1"/>
  <c r="BK307" i="2"/>
  <c r="J307" i="2"/>
  <c r="J100" i="2"/>
  <c r="T132" i="3"/>
  <c r="R133" i="4"/>
  <c r="BK256" i="4"/>
  <c r="J256" i="4"/>
  <c r="J100" i="4"/>
  <c r="T132" i="5"/>
  <c r="T131" i="5" s="1"/>
  <c r="T130" i="5" s="1"/>
  <c r="T233" i="5"/>
  <c r="R271" i="2"/>
  <c r="T213" i="3"/>
  <c r="T131" i="3" s="1"/>
  <c r="T130" i="3" s="1"/>
  <c r="BK228" i="4"/>
  <c r="J228" i="4" s="1"/>
  <c r="J99" i="4" s="1"/>
  <c r="P271" i="2"/>
  <c r="P132" i="2" s="1"/>
  <c r="P131" i="2" s="1"/>
  <c r="AU95" i="1" s="1"/>
  <c r="R132" i="3"/>
  <c r="P133" i="4"/>
  <c r="P256" i="4"/>
  <c r="BK132" i="5"/>
  <c r="J132" i="5" s="1"/>
  <c r="J98" i="5" s="1"/>
  <c r="R133" i="2"/>
  <c r="R132" i="2"/>
  <c r="R131" i="2"/>
  <c r="R307" i="2"/>
  <c r="BK213" i="3"/>
  <c r="J213" i="3"/>
  <c r="J99" i="3"/>
  <c r="BK133" i="4"/>
  <c r="BK132" i="4" s="1"/>
  <c r="BK131" i="4" s="1"/>
  <c r="J131" i="4" s="1"/>
  <c r="J96" i="4" s="1"/>
  <c r="J30" i="4" s="1"/>
  <c r="J110" i="4" s="1"/>
  <c r="BE110" i="4" s="1"/>
  <c r="J35" i="4" s="1"/>
  <c r="AV97" i="1" s="1"/>
  <c r="J133" i="4"/>
  <c r="J98" i="4" s="1"/>
  <c r="T228" i="4"/>
  <c r="P132" i="5"/>
  <c r="P133" i="2"/>
  <c r="P307" i="2"/>
  <c r="P132" i="3"/>
  <c r="T133" i="4"/>
  <c r="R228" i="4"/>
  <c r="R256" i="4"/>
  <c r="R132" i="5"/>
  <c r="P233" i="5"/>
  <c r="P131" i="5" s="1"/>
  <c r="P130" i="5" s="1"/>
  <c r="AU98" i="1" s="1"/>
  <c r="BK271" i="2"/>
  <c r="J271" i="2" s="1"/>
  <c r="J99" i="2" s="1"/>
  <c r="R213" i="3"/>
  <c r="P228" i="4"/>
  <c r="T256" i="4"/>
  <c r="BK233" i="5"/>
  <c r="J233" i="5" s="1"/>
  <c r="J99" i="5" s="1"/>
  <c r="BK130" i="6"/>
  <c r="J130" i="6"/>
  <c r="J98" i="6"/>
  <c r="T271" i="2"/>
  <c r="P213" i="3"/>
  <c r="T133" i="2"/>
  <c r="T307" i="2"/>
  <c r="T132" i="2" s="1"/>
  <c r="T131" i="2" s="1"/>
  <c r="BK132" i="3"/>
  <c r="J132" i="3" s="1"/>
  <c r="J98" i="3" s="1"/>
  <c r="R233" i="5"/>
  <c r="R130" i="6"/>
  <c r="R129" i="6"/>
  <c r="R128" i="6"/>
  <c r="T130" i="6"/>
  <c r="T129" i="6"/>
  <c r="T128" i="6"/>
  <c r="BK266" i="4"/>
  <c r="J266" i="4"/>
  <c r="J101" i="4"/>
  <c r="BK244" i="5"/>
  <c r="J244" i="5" s="1"/>
  <c r="J100" i="5" s="1"/>
  <c r="BK317" i="2"/>
  <c r="J317" i="2" s="1"/>
  <c r="J101" i="2" s="1"/>
  <c r="BK223" i="3"/>
  <c r="J223" i="3"/>
  <c r="J100" i="3"/>
  <c r="E85" i="6"/>
  <c r="J122" i="6"/>
  <c r="F125" i="6"/>
  <c r="BE131" i="6"/>
  <c r="BE142" i="6"/>
  <c r="BE147" i="6"/>
  <c r="BE166" i="6"/>
  <c r="J125" i="6"/>
  <c r="BE133" i="6"/>
  <c r="BE136" i="6"/>
  <c r="BE145" i="6"/>
  <c r="BE150" i="6"/>
  <c r="BE157" i="6"/>
  <c r="BE160" i="6"/>
  <c r="BE163" i="6"/>
  <c r="BE139" i="6"/>
  <c r="BE153" i="6"/>
  <c r="BE155" i="6"/>
  <c r="BE173" i="5"/>
  <c r="E120" i="5"/>
  <c r="BE138" i="5"/>
  <c r="BE143" i="5"/>
  <c r="BE168" i="5"/>
  <c r="BE234" i="5"/>
  <c r="J124" i="5"/>
  <c r="BE149" i="5"/>
  <c r="BE161" i="5"/>
  <c r="BE185" i="5"/>
  <c r="BE193" i="5"/>
  <c r="BE202" i="5"/>
  <c r="J92" i="5"/>
  <c r="BE154" i="5"/>
  <c r="BE180" i="5"/>
  <c r="BE190" i="5"/>
  <c r="BE226" i="5"/>
  <c r="BE239" i="5"/>
  <c r="F92" i="5"/>
  <c r="BE178" i="5"/>
  <c r="BE198" i="5"/>
  <c r="BE207" i="5"/>
  <c r="BE219" i="5"/>
  <c r="BE245" i="5"/>
  <c r="BE133" i="5"/>
  <c r="BE147" i="5"/>
  <c r="BE212" i="5"/>
  <c r="J89" i="4"/>
  <c r="BE157" i="4"/>
  <c r="BE251" i="4"/>
  <c r="BE189" i="4"/>
  <c r="BE204" i="4"/>
  <c r="F92" i="4"/>
  <c r="BE148" i="4"/>
  <c r="BE166" i="4"/>
  <c r="BE199" i="4"/>
  <c r="BE209" i="4"/>
  <c r="BE229" i="4"/>
  <c r="BE243" i="4"/>
  <c r="BE257" i="4"/>
  <c r="J92" i="4"/>
  <c r="BE142" i="4"/>
  <c r="BE146" i="4"/>
  <c r="BE173" i="4"/>
  <c r="BE179" i="4"/>
  <c r="BE212" i="4"/>
  <c r="BE219" i="4"/>
  <c r="BE267" i="4"/>
  <c r="E121" i="4"/>
  <c r="BE152" i="4"/>
  <c r="BE162" i="4"/>
  <c r="BE194" i="4"/>
  <c r="BE236" i="4"/>
  <c r="BE246" i="4"/>
  <c r="BE262" i="4"/>
  <c r="BE134" i="4"/>
  <c r="BE138" i="4"/>
  <c r="BE184" i="4"/>
  <c r="J133" i="2"/>
  <c r="J98" i="2" s="1"/>
  <c r="J92" i="3"/>
  <c r="BE135" i="3"/>
  <c r="BE179" i="3"/>
  <c r="BE203" i="3"/>
  <c r="BE184" i="3"/>
  <c r="F92" i="3"/>
  <c r="J124" i="3"/>
  <c r="BE133" i="3"/>
  <c r="BE152" i="3"/>
  <c r="BE167" i="3"/>
  <c r="BE172" i="3"/>
  <c r="BE214" i="3"/>
  <c r="BE219" i="3"/>
  <c r="BE140" i="3"/>
  <c r="BE189" i="3"/>
  <c r="BE196" i="3"/>
  <c r="BE208" i="3"/>
  <c r="E85" i="3"/>
  <c r="BE147" i="3"/>
  <c r="BE157" i="3"/>
  <c r="BE224" i="3"/>
  <c r="BE145" i="3"/>
  <c r="BE162" i="3"/>
  <c r="E85" i="2"/>
  <c r="F92" i="2"/>
  <c r="BE134" i="2"/>
  <c r="BE138" i="2"/>
  <c r="BE162" i="2"/>
  <c r="BE179" i="2"/>
  <c r="BE183" i="2"/>
  <c r="BE212" i="2"/>
  <c r="J128" i="2"/>
  <c r="BE142" i="2"/>
  <c r="BE150" i="2"/>
  <c r="BE154" i="2"/>
  <c r="BE152" i="2"/>
  <c r="BE156" i="2"/>
  <c r="BE169" i="2"/>
  <c r="J125" i="2"/>
  <c r="BE158" i="2"/>
  <c r="BE164" i="2"/>
  <c r="BE174" i="2"/>
  <c r="BE185" i="2"/>
  <c r="BE243" i="2"/>
  <c r="BE264" i="2"/>
  <c r="BE281" i="2"/>
  <c r="BE290" i="2"/>
  <c r="BE146" i="2"/>
  <c r="BE181" i="2"/>
  <c r="BE190" i="2"/>
  <c r="BE194" i="2"/>
  <c r="BE200" i="2"/>
  <c r="BE207" i="2"/>
  <c r="BE217" i="2"/>
  <c r="BE226" i="2"/>
  <c r="BE231" i="2"/>
  <c r="BE236" i="2"/>
  <c r="BE252" i="2"/>
  <c r="BE257" i="2"/>
  <c r="BE272" i="2"/>
  <c r="BE293" i="2"/>
  <c r="BE302" i="2"/>
  <c r="BE308" i="2"/>
  <c r="BE313" i="2"/>
  <c r="BE318" i="2"/>
  <c r="F38" i="2"/>
  <c r="BC95" i="1" s="1"/>
  <c r="F37" i="5"/>
  <c r="BB98" i="1"/>
  <c r="F36" i="5"/>
  <c r="BA98" i="1" s="1"/>
  <c r="F38" i="3"/>
  <c r="BC96" i="1" s="1"/>
  <c r="J36" i="4"/>
  <c r="AW97" i="1" s="1"/>
  <c r="F39" i="3"/>
  <c r="BD96" i="1"/>
  <c r="F39" i="6"/>
  <c r="BD99" i="1" s="1"/>
  <c r="F39" i="2"/>
  <c r="BD95" i="1"/>
  <c r="F38" i="5"/>
  <c r="BC98" i="1" s="1"/>
  <c r="J36" i="3"/>
  <c r="AW96" i="1" s="1"/>
  <c r="F37" i="4"/>
  <c r="BB97" i="1" s="1"/>
  <c r="F36" i="3"/>
  <c r="BA96" i="1"/>
  <c r="F38" i="4"/>
  <c r="BC97" i="1" s="1"/>
  <c r="F38" i="6"/>
  <c r="BC99" i="1"/>
  <c r="F39" i="5"/>
  <c r="BD98" i="1" s="1"/>
  <c r="J36" i="5"/>
  <c r="AW98" i="1" s="1"/>
  <c r="J36" i="2"/>
  <c r="AW95" i="1" s="1"/>
  <c r="F37" i="3"/>
  <c r="BB96" i="1"/>
  <c r="F39" i="4"/>
  <c r="BD97" i="1" s="1"/>
  <c r="F36" i="6"/>
  <c r="BA99" i="1"/>
  <c r="F37" i="6"/>
  <c r="BB99" i="1"/>
  <c r="J36" i="6"/>
  <c r="AW99" i="1" s="1"/>
  <c r="F37" i="2"/>
  <c r="BB95" i="1" s="1"/>
  <c r="F36" i="4"/>
  <c r="BA97" i="1" s="1"/>
  <c r="BK131" i="3" l="1"/>
  <c r="J131" i="3" s="1"/>
  <c r="J97" i="3" s="1"/>
  <c r="BK131" i="5"/>
  <c r="J131" i="5" s="1"/>
  <c r="J97" i="5" s="1"/>
  <c r="R131" i="3"/>
  <c r="R130" i="3"/>
  <c r="T132" i="4"/>
  <c r="T131" i="4"/>
  <c r="P131" i="3"/>
  <c r="P130" i="3"/>
  <c r="AU96" i="1"/>
  <c r="P132" i="4"/>
  <c r="P131" i="4"/>
  <c r="AU97" i="1"/>
  <c r="R132" i="4"/>
  <c r="R131" i="4" s="1"/>
  <c r="R131" i="5"/>
  <c r="R130" i="5"/>
  <c r="BK132" i="2"/>
  <c r="J132" i="2" s="1"/>
  <c r="J97" i="2" s="1"/>
  <c r="BK129" i="6"/>
  <c r="J129" i="6"/>
  <c r="J97" i="6"/>
  <c r="BK130" i="5"/>
  <c r="J130" i="5"/>
  <c r="J96" i="5" s="1"/>
  <c r="J30" i="5" s="1"/>
  <c r="J132" i="4"/>
  <c r="J97" i="4"/>
  <c r="BK130" i="3"/>
  <c r="J130" i="3"/>
  <c r="J96" i="3"/>
  <c r="J30" i="3"/>
  <c r="J109" i="3" s="1"/>
  <c r="J103" i="3" s="1"/>
  <c r="J111" i="3" s="1"/>
  <c r="J104" i="4"/>
  <c r="J31" i="4"/>
  <c r="J32" i="4"/>
  <c r="AG97" i="1" s="1"/>
  <c r="BD94" i="1"/>
  <c r="W36" i="1" s="1"/>
  <c r="BC94" i="1"/>
  <c r="W35" i="1" s="1"/>
  <c r="AT97" i="1"/>
  <c r="BB94" i="1"/>
  <c r="W34" i="1"/>
  <c r="F35" i="4"/>
  <c r="AZ97" i="1" s="1"/>
  <c r="BA94" i="1"/>
  <c r="W33" i="1"/>
  <c r="J109" i="5" l="1"/>
  <c r="J103" i="5" s="1"/>
  <c r="J31" i="5" s="1"/>
  <c r="J32" i="5" s="1"/>
  <c r="AG98" i="1" s="1"/>
  <c r="BK131" i="2"/>
  <c r="J131" i="2"/>
  <c r="J96" i="2"/>
  <c r="J30" i="2"/>
  <c r="J110" i="2" s="1"/>
  <c r="BE110" i="2" s="1"/>
  <c r="J35" i="2" s="1"/>
  <c r="AV95" i="1" s="1"/>
  <c r="AT95" i="1" s="1"/>
  <c r="BK128" i="6"/>
  <c r="J128" i="6"/>
  <c r="J96" i="6"/>
  <c r="J30" i="6"/>
  <c r="J107" i="6" s="1"/>
  <c r="J101" i="6" s="1"/>
  <c r="BE109" i="5"/>
  <c r="J35" i="5" s="1"/>
  <c r="AV98" i="1" s="1"/>
  <c r="AT98" i="1" s="1"/>
  <c r="J31" i="3"/>
  <c r="J32" i="3" s="1"/>
  <c r="AG96" i="1" s="1"/>
  <c r="BE109" i="3"/>
  <c r="J41" i="4"/>
  <c r="AN97" i="1"/>
  <c r="AU94" i="1"/>
  <c r="J111" i="5"/>
  <c r="AW94" i="1"/>
  <c r="AK33" i="1"/>
  <c r="AX94" i="1"/>
  <c r="J35" i="3"/>
  <c r="AV96" i="1" s="1"/>
  <c r="AT96" i="1" s="1"/>
  <c r="F35" i="3"/>
  <c r="AZ96" i="1" s="1"/>
  <c r="J112" i="4"/>
  <c r="AY94" i="1"/>
  <c r="J109" i="6" l="1"/>
  <c r="AN98" i="1"/>
  <c r="F35" i="5"/>
  <c r="AZ98" i="1" s="1"/>
  <c r="J31" i="6"/>
  <c r="BE107" i="6"/>
  <c r="J35" i="6" s="1"/>
  <c r="AV99" i="1" s="1"/>
  <c r="AT99" i="1" s="1"/>
  <c r="AN99" i="1" s="1"/>
  <c r="J41" i="5"/>
  <c r="J41" i="3"/>
  <c r="AN96" i="1"/>
  <c r="J104" i="2"/>
  <c r="J31" i="2"/>
  <c r="J32" i="2"/>
  <c r="AG95" i="1" s="1"/>
  <c r="AN95" i="1" s="1"/>
  <c r="F35" i="2"/>
  <c r="AZ95" i="1" s="1"/>
  <c r="J32" i="6"/>
  <c r="AG99" i="1"/>
  <c r="J41" i="2" l="1"/>
  <c r="J41" i="6"/>
  <c r="J112" i="2"/>
  <c r="F35" i="6"/>
  <c r="AZ99" i="1" s="1"/>
  <c r="AZ94" i="1" s="1"/>
  <c r="AV94" i="1" s="1"/>
  <c r="AT94" i="1" s="1"/>
  <c r="AG94" i="1"/>
  <c r="AG103" i="1" s="1"/>
  <c r="AV103" i="1" s="1"/>
  <c r="BY103" i="1" s="1"/>
  <c r="CD103" i="1" l="1"/>
  <c r="AN94" i="1"/>
  <c r="AG104" i="1"/>
  <c r="CD104" i="1"/>
  <c r="AG102" i="1"/>
  <c r="AV102" i="1"/>
  <c r="BY102" i="1" s="1"/>
  <c r="AN103" i="1"/>
  <c r="AK26" i="1"/>
  <c r="AG105" i="1"/>
  <c r="CD105" i="1"/>
  <c r="CD102" i="1" l="1"/>
  <c r="W32" i="1" s="1"/>
  <c r="AN102" i="1"/>
  <c r="AV104" i="1"/>
  <c r="BY104" i="1" s="1"/>
  <c r="AG101" i="1"/>
  <c r="AK27" i="1" s="1"/>
  <c r="AK29" i="1" s="1"/>
  <c r="AV105" i="1"/>
  <c r="BY105" i="1"/>
  <c r="AN105" i="1" l="1"/>
  <c r="AN104" i="1"/>
  <c r="AG107" i="1"/>
  <c r="AK32" i="1"/>
  <c r="AK38" i="1"/>
  <c r="AN101" i="1" l="1"/>
  <c r="AN107" i="1"/>
</calcChain>
</file>

<file path=xl/sharedStrings.xml><?xml version="1.0" encoding="utf-8"?>
<sst xmlns="http://schemas.openxmlformats.org/spreadsheetml/2006/main" count="5929" uniqueCount="691">
  <si>
    <t>Export Komplet</t>
  </si>
  <si>
    <t/>
  </si>
  <si>
    <t>2.0</t>
  </si>
  <si>
    <t>ZAMOK</t>
  </si>
  <si>
    <t>False</t>
  </si>
  <si>
    <t>{66946435-3dd0-49bf-b23f-c648394f0c23}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</si>
  <si>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</si>
  <si>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</si>
  <si>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</si>
  <si>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</si>
  <si>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</si>
  <si>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</si>
  <si>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</si>
  <si>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</si>
  <si>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2026/22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</si>
  <si>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</si>
  <si>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</si>
  <si>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Dyje, rovnovážná dynamika odtokových poměrů - napojení odstavených ramen D20 a D21</t>
  </si>
  <si>
    <t>KSO:</t>
  </si>
  <si>
    <t>CC-CZ:</t>
  </si>
  <si>
    <t>Místo:</t>
  </si>
  <si>
    <t>Břeclav</t>
  </si>
  <si>
    <t>Datum:</t>
  </si>
  <si>
    <t>5. 11. 2022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</si>
  <si>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</si>
  <si>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</si>
  <si>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</si>
  <si>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</si>
  <si>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</si>
  <si>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</si>
  <si>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</si>
  <si>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Ing. Adam Balažovič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</si>
  <si>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</si>
  <si>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</si>
  <si>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</si>
  <si>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</si>
  <si>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</si>
  <si>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</si>
  <si>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</si>
  <si>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</si>
  <si>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</si>
  <si>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</si>
  <si>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</si>
  <si>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</si>
  <si>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</si>
  <si>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</si>
  <si>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</si>
  <si>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</si>
  <si>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</si>
  <si>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</si>
  <si>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</si>
  <si>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</si>
  <si>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</si>
  <si>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</si>
  <si>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</si>
  <si>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</si>
  <si>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</si>
  <si>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</si>
  <si>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</si>
  <si>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</si>
  <si>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</si>
  <si>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</si>
  <si>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</si>
  <si>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</si>
  <si>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</si>
  <si>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</si>
  <si>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</si>
  <si>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</si>
  <si>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</si>
  <si>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</si>
  <si>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</si>
  <si>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</si>
  <si>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</si>
  <si>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</si>
  <si>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</si>
  <si>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</si>
  <si>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</si>
  <si>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</si>
  <si>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</si>
  <si>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</si>
  <si>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</si>
  <si>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</si>
  <si>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</si>
  <si>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</si>
  <si>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Oboustranné napojení ramene D20</t>
  </si>
  <si>
    <t>STA</t>
  </si>
  <si>
    <t>1</t>
  </si>
  <si>
    <t>{c967cb98-47b5-428b-80f7-3f0c871274b9}</t>
  </si>
  <si>
    <t>2</t>
  </si>
  <si>
    <t>SO-02</t>
  </si>
  <si>
    <t>Napojení ramene D21 na dolním konci</t>
  </si>
  <si>
    <t>{944fe467-ee5f-48cd-afae-e6eb76682918}</t>
  </si>
  <si>
    <t>SO-03</t>
  </si>
  <si>
    <t>Zasypání stávajícího koryta řeky Dyje</t>
  </si>
  <si>
    <t>{cd9faa27-94cb-46cd-81e8-b6516218da38}</t>
  </si>
  <si>
    <t>SO-04</t>
  </si>
  <si>
    <t>Dosypání ochranné hráze</t>
  </si>
  <si>
    <t>{fedcff64-adde-4adb-95a3-1a19cbc52534}</t>
  </si>
  <si>
    <t>VRN</t>
  </si>
  <si>
    <t>Vedlejší rozpočtové náklady</t>
  </si>
  <si>
    <t>{0c4eb1ac-37bf-4683-a75c-578ef9e7aea8}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</si>
  <si>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</si>
  <si>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</si>
  <si>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</si>
  <si>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</si>
  <si>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</si>
  <si>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</si>
  <si>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</si>
  <si>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</si>
  <si>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</si>
  <si>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</si>
  <si>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</si>
  <si>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SO-01 - Oboustranné napojení ramene D20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</si>
  <si>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</si>
  <si>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</si>
  <si>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</si>
  <si>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</si>
  <si>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</si>
  <si>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</si>
  <si>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</si>
  <si>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</si>
  <si>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</si>
  <si>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95 - Různé dokončovací konstrukce a práce pozemních staveb</t>
  </si>
  <si>
    <t xml:space="preserve">    998 - Přesun hmot</t>
  </si>
  <si>
    <t>2) Ostatní náklady</t>
  </si>
  <si>
    <t>Zařízení staveniště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</si>
  <si>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</si>
  <si>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</si>
  <si>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</si>
  <si>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</si>
  <si>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</si>
  <si>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</si>
  <si>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</si>
  <si>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</si>
  <si>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</si>
  <si>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</si>
  <si>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</si>
  <si>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</si>
  <si>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</si>
  <si>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</si>
  <si>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</si>
  <si>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</si>
  <si>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</si>
  <si>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</si>
  <si>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</si>
  <si>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</si>
  <si>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</si>
  <si>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</si>
  <si>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</si>
  <si>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</si>
  <si>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111251103</t>
  </si>
  <si>
    <t>Odstranění křovin a stromů průměru kmene do 100 mm i s kořeny sklonu terénu do 1:5 z celkové plochy přes 500 m2 strojně</t>
  </si>
  <si>
    <t>m2</t>
  </si>
  <si>
    <t>4</t>
  </si>
  <si>
    <t>224859018</t>
  </si>
  <si>
    <t>PP</t>
  </si>
  <si>
    <t>Odstranění křovin a stromů s odstraněním kořenů strojně průměru kmene do 100 mm v rovině nebo ve svahu sklonu terénu do 1:5, při celkové ploše přes 500 m2</t>
  </si>
  <si>
    <t>VV</t>
  </si>
  <si>
    <t>850+600</t>
  </si>
  <si>
    <t>Součet</t>
  </si>
  <si>
    <t>112101101</t>
  </si>
  <si>
    <t>Odstranění stromů listnatých průměru kmene přes 100 do 300 mm</t>
  </si>
  <si>
    <t>kus</t>
  </si>
  <si>
    <t>2117249952</t>
  </si>
  <si>
    <t>Odstranění stromů s odřezáním kmene a s odvětvením listnatých, průměru kmene přes 100 do 300 mm</t>
  </si>
  <si>
    <t>5+15</t>
  </si>
  <si>
    <t>3</t>
  </si>
  <si>
    <t>112101102</t>
  </si>
  <si>
    <t>Odstranění stromů listnatých průměru kmene přes 300 do 500 mm</t>
  </si>
  <si>
    <t>-130334277</t>
  </si>
  <si>
    <t>Odstranění stromů s odřezáním kmene a s odvětvením listnatých, průměru kmene přes 300 do 500 mm</t>
  </si>
  <si>
    <t>46</t>
  </si>
  <si>
    <t>112101103</t>
  </si>
  <si>
    <t>Odstranění stromů listnatých průměru kmene přes 500 do 700 mm</t>
  </si>
  <si>
    <t>-1484061455</t>
  </si>
  <si>
    <t>Odstranění stromů s odřezáním kmene a s odvětvením listnatých, průměru kmene přes 500 do 700 mm</t>
  </si>
  <si>
    <t>11</t>
  </si>
  <si>
    <t>5</t>
  </si>
  <si>
    <t>112101104</t>
  </si>
  <si>
    <t>Odstranění stromů listnatých průměru kmene přes 700 do 900 mm</t>
  </si>
  <si>
    <t>1921287744</t>
  </si>
  <si>
    <t>Odstranění stromů s odřezáním kmene a s odvětvením listnatých, průměru kmene přes 700 do 900 mm</t>
  </si>
  <si>
    <t>6</t>
  </si>
  <si>
    <t>112101105</t>
  </si>
  <si>
    <t>Odstranění stromů listnatých průměru kmene přes 900 do 1100 mm</t>
  </si>
  <si>
    <t>713405906</t>
  </si>
  <si>
    <t>Odstranění stromů s odřezáním kmene a s odvětvením listnatých, průměru kmene přes 900 do 1100 mm</t>
  </si>
  <si>
    <t>7</t>
  </si>
  <si>
    <t>112101106</t>
  </si>
  <si>
    <t>Odstranění stromů listnatých průměru kmene přes 1100 do 1300 mm</t>
  </si>
  <si>
    <t>-490923304</t>
  </si>
  <si>
    <t>Odstranění stromů s odřezáním kmene a s odvětvením listnatých, průměru kmene přes 1100 do 1300 mm</t>
  </si>
  <si>
    <t>8</t>
  </si>
  <si>
    <t>112101107</t>
  </si>
  <si>
    <t>Odstranění stromů listnatých průměru kmene přes 1300 do 1500 mm</t>
  </si>
  <si>
    <t>701409157</t>
  </si>
  <si>
    <t>Odstranění stromů s odřezáním kmene a s odvětvením listnatých, průměru kmene přes 1300 do 1500 mm</t>
  </si>
  <si>
    <t>9</t>
  </si>
  <si>
    <t>112155311</t>
  </si>
  <si>
    <t>Štěpkování keřového porostu středně hustého s naložením</t>
  </si>
  <si>
    <t>-1303672524</t>
  </si>
  <si>
    <t>Štěpkování s naložením na dopravní prostředek a odvozem do 20 km keřového porostu středně hustého</t>
  </si>
  <si>
    <t>10</t>
  </si>
  <si>
    <t>112251101</t>
  </si>
  <si>
    <t>Odstranění pařezů průměru přes 100 do 300 mm</t>
  </si>
  <si>
    <t>-1721776784</t>
  </si>
  <si>
    <t>Odstranění pařezů strojně s jejich vykopáním nebo vytrháním průměru přes 100 do 300 mm</t>
  </si>
  <si>
    <t>112251102</t>
  </si>
  <si>
    <t>Odstranění pařezů průměru přes 300 do 500 mm</t>
  </si>
  <si>
    <t>1816018999</t>
  </si>
  <si>
    <t>Odstranění pařezů strojně s jejich vykopáním nebo vytrháním průměru přes 300 do 500 mm</t>
  </si>
  <si>
    <t xml:space="preserve">Odstranění pařezů </t>
  </si>
  <si>
    <t>112251103</t>
  </si>
  <si>
    <t>Odstranění pařezů průměru přes 500 do 700 mm</t>
  </si>
  <si>
    <t>-152961136</t>
  </si>
  <si>
    <t>Odstranění pařezů strojně s jejich vykopáním nebo vytrháním průměru přes 500 do 700 mm</t>
  </si>
  <si>
    <t>Odstranění pařezů</t>
  </si>
  <si>
    <t>13</t>
  </si>
  <si>
    <t>112251104</t>
  </si>
  <si>
    <t>Odstranění pařezů průměru přes 700 do 900 mm</t>
  </si>
  <si>
    <t>-79382116</t>
  </si>
  <si>
    <t>Odstranění pařezů strojně s jejich vykopáním nebo vytrháním průměru přes 700 do 900 mm</t>
  </si>
  <si>
    <t>14</t>
  </si>
  <si>
    <t>112251105</t>
  </si>
  <si>
    <t>Odstranění pařezů průměru přes 900 do 1100 mm</t>
  </si>
  <si>
    <t>-1581124464</t>
  </si>
  <si>
    <t>Odstranění pařezů strojně s jejich vykopáním nebo vytrháním průměru přes 900 do 1100 mm</t>
  </si>
  <si>
    <t>15</t>
  </si>
  <si>
    <t>112251107</t>
  </si>
  <si>
    <t>Odstranění pařezů průměru přes 1100 do 1300 mm</t>
  </si>
  <si>
    <t>738771192</t>
  </si>
  <si>
    <t>Odstranění pařezů strojně s jejich vykopáním nebo vytrháním průměru přes 1100 do 1300 mm</t>
  </si>
  <si>
    <t>16</t>
  </si>
  <si>
    <t>112251108</t>
  </si>
  <si>
    <t>Odstranění pařezů průměru přes 1300 do 1500 mm</t>
  </si>
  <si>
    <t>-1547384392</t>
  </si>
  <si>
    <t>Odstranění pařezů strojně s jejich vykopáním nebo vytrháním průměru přes 1300 do 1500 mm</t>
  </si>
  <si>
    <t>17</t>
  </si>
  <si>
    <t>115101203</t>
  </si>
  <si>
    <t>Čerpání vody na dopravní výšku do 10 m průměrný přítok přes 1 000 do 2 000 l/min</t>
  </si>
  <si>
    <t>hod</t>
  </si>
  <si>
    <t>454504195</t>
  </si>
  <si>
    <t>Čerpání vody na dopravní výšku do 10 m s uvažovaným průměrným přítokem přes 1 000 do 2 000 l/min</t>
  </si>
  <si>
    <t>30*14</t>
  </si>
  <si>
    <t>Počet dní x hodin denně</t>
  </si>
  <si>
    <t>18</t>
  </si>
  <si>
    <t>115101303</t>
  </si>
  <si>
    <t>Pohotovost čerpací soupravy pro dopravní výšku do 10 m přítok přes 1 000 do 2 000 l/min</t>
  </si>
  <si>
    <t>den</t>
  </si>
  <si>
    <t>-1256072087</t>
  </si>
  <si>
    <t>Pohotovost záložní čerpací soupravy pro dopravní výšku do 10 m s uvažovaným průměrným přítokem přes 1 000 do 2 000 l/min</t>
  </si>
  <si>
    <t>30</t>
  </si>
  <si>
    <t>19</t>
  </si>
  <si>
    <t>R5</t>
  </si>
  <si>
    <t>D+M Dočasná hrázka + osazení potrubí pro převedení vody</t>
  </si>
  <si>
    <t>kpl</t>
  </si>
  <si>
    <t>-1642166392</t>
  </si>
  <si>
    <t>Dočasná hrázka</t>
  </si>
  <si>
    <t>P</t>
  </si>
  <si>
    <t>Poznámka k položce:_x000D_
Položka obsahuje:_x000D_
Do hrázky budou položeny vedle sebe 4 ocelové potrubí DN 1000, délka jednoho potrubí 8 m x 4 ks._x000D_
Hrázka bude přesypána kamenivem - doporučená kubatura kamene nad 200 kg, předpokládané množství cca 100 m3._x000D_
Koruna  hrázky bude zpevněna silničními dílci - zpevnění cca 120 m2._x000D_
V rámci položky je započítán vodorovný i svislý přesun všech materiálu - na staveništi i mimo něj._x000D_
Položka zahrnuje montáž a zároveň i demontáž dočasné konstrukce.</t>
  </si>
  <si>
    <t>Hrázka bude vybudována ve znovunapojeném ramenu D20</t>
  </si>
  <si>
    <t>20</t>
  </si>
  <si>
    <t>121151125</t>
  </si>
  <si>
    <t>Sejmutí ornice plochy přes 500 m2 tl vrstvy přes 250 do 300 mm strojně</t>
  </si>
  <si>
    <t>1984207150</t>
  </si>
  <si>
    <t>Sejmutí ornice strojně při souvislé ploše přes 500 m2, tl. vrstvy přes 250 do 300 mm</t>
  </si>
  <si>
    <t>2700</t>
  </si>
  <si>
    <t>Sejmutí humozní vrstvy zeminy - zemní pilíř mezi ramenem D20 a řekou Dyjí - spodní konec (810 m3)</t>
  </si>
  <si>
    <t>3600</t>
  </si>
  <si>
    <t>Sejmutí humozní vrstvy zeminy - zemní pilíř mezi ramenem D20 a řekou Dyjí - horní konec (1080 m3)</t>
  </si>
  <si>
    <t>122251107</t>
  </si>
  <si>
    <t>Odkopávky a prokopávky nezapažené v hornině třídy těžitelnosti I skupiny 3 objem přes 5000 m3 strojně</t>
  </si>
  <si>
    <t>m3</t>
  </si>
  <si>
    <t>861272545</t>
  </si>
  <si>
    <t>Odkopávky a prokopávky nezapažené strojně v hornině třídy těžitelnosti I skupiny 3 přes 5 000 m3</t>
  </si>
  <si>
    <t>22000-1890-7333,333</t>
  </si>
  <si>
    <t>Odkop zemních pilířů v horní i dolní části mezi ramenem D20 a řekou - celkové množství mínus humozní vrstva x mínus 1/3 výkopku je uvažována pod HPV</t>
  </si>
  <si>
    <t>22</t>
  </si>
  <si>
    <t>127751113</t>
  </si>
  <si>
    <t>Vykopávky pod vodou v hornině třídy těžitelnosti I a II skupiny 1 až 4 tl vrstvy přes 0,5 m objem přes 5000 m3 strojně</t>
  </si>
  <si>
    <t>607064209</t>
  </si>
  <si>
    <t>Vykopávky pod vodou strojně na hloubku do 5 m pod projektem stanovenou hladinou vody v horninách třídy těžitelnosti I a II skupiny 1 až 4, průměrné tloušťky projektované vrstvy přes 0,50 m přes 5 000 m3</t>
  </si>
  <si>
    <t>22000/3</t>
  </si>
  <si>
    <t>Vykopávky pod hladinou HPV v horní i dolní části mezi ramenem D20 a řekou - celkové množství / 1/3 výkopku je uvažována pod HPV</t>
  </si>
  <si>
    <t>23</t>
  </si>
  <si>
    <t>162351103</t>
  </si>
  <si>
    <t>Vodorovné přemístění přes 50 do 500 m výkopku/sypaniny z horniny třídy těžitelnosti I skupiny 1 až 3</t>
  </si>
  <si>
    <t>1747638836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</si>
  <si>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</si>
  <si>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1890*2</t>
  </si>
  <si>
    <t>Vodorovné přemístění humozní vrstvy zeminy - nejprve přesun na mezideponii, po dokončení prací použití na ohumusování dotčených ploch</t>
  </si>
  <si>
    <t>(22000-1890-1000-18000)*2</t>
  </si>
  <si>
    <t>Celkové množství (-) humozní vrstva (-) zemina odvezená na přisypání ochranné hráze (-)zemina použitá na zásyp koryta- odvoz na mezideponii a zpět</t>
  </si>
  <si>
    <t>18000</t>
  </si>
  <si>
    <t>Vodorovné přemístění zeminy určené k zasypání stávajícího koryta - přesun na mezideponii</t>
  </si>
  <si>
    <t>24</t>
  </si>
  <si>
    <t>162451106</t>
  </si>
  <si>
    <t>Vodorovné přemístění přes 1 500 do 2000 m výkopku/sypaniny z horniny třídy těžitelnosti I skupiny 1 až 3</t>
  </si>
  <si>
    <t>-1920085875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</si>
  <si>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</si>
  <si>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1000</t>
  </si>
  <si>
    <t>Odvoz přebytečné zeminy na dosypání ochranné hráze - začátek přísypu u objektu Pohansko, směrem na lány - zemina bude odvážena přímo na hráz</t>
  </si>
  <si>
    <t>25</t>
  </si>
  <si>
    <t>166151101</t>
  </si>
  <si>
    <t>Přehození neulehlého výkopku z horniny třídy těžitelnosti I skupiny 1 až 3 strojně</t>
  </si>
  <si>
    <t>-1368092964</t>
  </si>
  <si>
    <t>Přehození neulehlého výkopku strojně z horniny třídy těžitelnosti I, skupiny 1 až 3</t>
  </si>
  <si>
    <t>Přehození výkopku pod hladinou spodní vody - pod HPV je předpoklad těžení 1/3</t>
  </si>
  <si>
    <t>26</t>
  </si>
  <si>
    <t>167151111</t>
  </si>
  <si>
    <t>Nakládání výkopku z hornin třídy těžitelnosti I skupiny 1 až 3 přes 100 m3</t>
  </si>
  <si>
    <t>1457051433</t>
  </si>
  <si>
    <t>Nakládání, skládání a překládání neulehlého výkopku nebo sypaniny strojně nakládání, množství přes 100 m3, z hornin třídy těžitelnosti I, skupiny 1 až 3</t>
  </si>
  <si>
    <t>1890</t>
  </si>
  <si>
    <t>Naložení humozní vrstvy určené k ohumusování dotčených ploch stavební mechanizací - nakládka na mezideponii</t>
  </si>
  <si>
    <t>(22000-1890-1000-18000)</t>
  </si>
  <si>
    <t>Naložení zeminy  určené ke zpětnému použí - nakládka ne mezideponii</t>
  </si>
  <si>
    <t>27</t>
  </si>
  <si>
    <t>171251201</t>
  </si>
  <si>
    <t>Uložení sypaniny na skládky nebo meziskládky</t>
  </si>
  <si>
    <t>213184887</t>
  </si>
  <si>
    <t>Uložení sypaniny na skládky nebo meziskládky bez hutnění s upravením uložené sypaniny do předepsaného tvaru</t>
  </si>
  <si>
    <t>Uložení humozní vrstvy určené k ohumusování hrúdu a dotčených ploch stavební mechanizací</t>
  </si>
  <si>
    <t>Uložení zeminy ke zpětnému použití - celkové množství (mínus) humozní vrstva (mínus) zemina do hráze (mínus) zemina na zásyp koryta</t>
  </si>
  <si>
    <t>Uložení zeminy na mezideponii u ochranných hrází</t>
  </si>
  <si>
    <t>28</t>
  </si>
  <si>
    <t>181351113</t>
  </si>
  <si>
    <t>Rozprostření ornice tl vrstvy do 200 mm pl přes 500 m2 v rovině nebo ve svahu do 1:5 strojně</t>
  </si>
  <si>
    <t>675101914</t>
  </si>
  <si>
    <t>Rozprostření a urovnání ornice v rovině nebo ve svahu sklonu do 1:5 strojně při souvislé ploše přes 500 m2, tl. vrstvy do 200 mm</t>
  </si>
  <si>
    <t>9450</t>
  </si>
  <si>
    <t>Ohumusování dotčených ploch kolem napojeného ramene v tl. 0,2 m (1890 m3)</t>
  </si>
  <si>
    <t>29</t>
  </si>
  <si>
    <t>181951111</t>
  </si>
  <si>
    <t>Úprava pláně v hornině třídy těžitelnosti I skupiny 1 až 3 bez zhutnění strojně</t>
  </si>
  <si>
    <t>-1680776478</t>
  </si>
  <si>
    <t>Úprava pláně vyrovnáním výškových rozdílů strojně v hornině třídy těžitelnosti I, skupiny 1 až 3 bez zhutnění</t>
  </si>
  <si>
    <t>3900</t>
  </si>
  <si>
    <t>Úprava dna - spodní část ramene D20</t>
  </si>
  <si>
    <t>4050</t>
  </si>
  <si>
    <t>Úprava dna - horní část ramene D20</t>
  </si>
  <si>
    <t>182151111</t>
  </si>
  <si>
    <t>Svahování v zářezech v hornině třídy těžitelnosti I skupiny 1 až 3 strojně</t>
  </si>
  <si>
    <t>-1951566766</t>
  </si>
  <si>
    <t>Svahování trvalých svahů do projektovaných profilů strojně s potřebným přemístěním výkopku při svahování v zářezech v hornině třídy těžitelnosti I, skupiny 1 až 3</t>
  </si>
  <si>
    <t>4200</t>
  </si>
  <si>
    <t>Svahování břehů ramene D20 - spodní část</t>
  </si>
  <si>
    <t>2850</t>
  </si>
  <si>
    <t>Svahování břehů ramene D20 - horní část</t>
  </si>
  <si>
    <t>Vodorovné konstrukce</t>
  </si>
  <si>
    <t>31</t>
  </si>
  <si>
    <t>457541111</t>
  </si>
  <si>
    <t>Filtrační vrstvy ze štěrkodrti bez zhutnění frakce od 0 až 22 do 0 až 63 mm</t>
  </si>
  <si>
    <t>-407838428</t>
  </si>
  <si>
    <t>Filtrační vrstvy jakékoliv tloušťky a sklonu ze štěrkodrti bez zhutnění, frakce od 0-22 do 0-63 mm</t>
  </si>
  <si>
    <t>80*6,0*0,15</t>
  </si>
  <si>
    <t>Filtrační vrstva pod opevnění na dolním konci - PF 1 až PF 4  - délka x šikmá délka x tl.</t>
  </si>
  <si>
    <t>35*5,8*0,15</t>
  </si>
  <si>
    <t>Filtrační vrstva pod opevnění na dolním konci - druhá strana  - délka x šikmá délka x tl.</t>
  </si>
  <si>
    <t>25*6,0*0,15</t>
  </si>
  <si>
    <t>Filtrační vrstva pod opevnění na horním konci - PF 15 až PF 16  - délka x šikmá délka x tl.</t>
  </si>
  <si>
    <t>32</t>
  </si>
  <si>
    <t>457971122</t>
  </si>
  <si>
    <t>Zřízení vrstvy z geotextilie o sklonu přes 10° do 35° š přes 3 do 7,5 m</t>
  </si>
  <si>
    <t>1953210387</t>
  </si>
  <si>
    <t>Zřízení vrstvy z geotextilie s přesahem bez připevnění k podkladu, s potřebným dočasným zatěžováním včetně zakotvení okraje o sklonu přes 10° do 35°, šířky geotextilie přes 3 do 7,5 m</t>
  </si>
  <si>
    <t>80*6,0</t>
  </si>
  <si>
    <t>Geotextilie pod opevnění na dolním konci - PF 1 až PF 4  - délka x šikmá délka</t>
  </si>
  <si>
    <t>35*5,8</t>
  </si>
  <si>
    <t>Geotextilie pod opevnění na dolním konci - druhá strana  - délka x šikmá délka</t>
  </si>
  <si>
    <t>25*6,0</t>
  </si>
  <si>
    <t>Geotextilie pod opevnění na horním konci - PF 15 až PF 16  - délka x šikmá délka</t>
  </si>
  <si>
    <t>33</t>
  </si>
  <si>
    <t>M</t>
  </si>
  <si>
    <t>69311082</t>
  </si>
  <si>
    <t>geotextilie netkaná separační, ochranná, filtrační, drenážní PP 500g/m2</t>
  </si>
  <si>
    <t>2115808652</t>
  </si>
  <si>
    <t>833*1,08 'Přepočtené koeficientem množství</t>
  </si>
  <si>
    <t>34</t>
  </si>
  <si>
    <t>463211152</t>
  </si>
  <si>
    <t>Rovnanina objemu přes 3 m3 z lomového kamene tříděného hmotnosti přes 80 do 200 kg s urovnáním líce</t>
  </si>
  <si>
    <t>1182582343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</si>
  <si>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</si>
  <si>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80*6,0*0,5</t>
  </si>
  <si>
    <t>Opevnění břehů kamennou rovnaninou na dolním konci - PF 1 až PF 4 - délka x šikmá délka x tl., z 80 % budou použity kameny o hm. min. 150 kg</t>
  </si>
  <si>
    <t>35*5,8*0,5</t>
  </si>
  <si>
    <t>Opevnění břehů kamennou rovnaninou na dolním konci - druhá strana - délka x šikmá délka x tl., z 80 % budou použity kameny o hm. min. 150 kg</t>
  </si>
  <si>
    <t>25*6,0*0,5</t>
  </si>
  <si>
    <t>Opevnění břehů kamennou rovnaninou na horním konci - PF 15 až PF 16 - délka x šikmá délka x tl., z 80 % budou použity kameny o hm. min. 150 kg</t>
  </si>
  <si>
    <t>35</t>
  </si>
  <si>
    <t>463211153</t>
  </si>
  <si>
    <t>Rovnanina objemu přes 3 m3 z lomového kamene tříděného hmotnosti přes 200 do 500 kg s urovnáním líce</t>
  </si>
  <si>
    <t>608344737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</si>
  <si>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</si>
  <si>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40*0,7*0,7</t>
  </si>
  <si>
    <t>Vytvoření hrázky na vtoku do ramene D21 - délka x výška x tl. - kámen bude zatlačen do dna</t>
  </si>
  <si>
    <t>95</t>
  </si>
  <si>
    <t>Různé dokončovací konstrukce a práce pozemních staveb</t>
  </si>
  <si>
    <t>36</t>
  </si>
  <si>
    <t>R7</t>
  </si>
  <si>
    <t>Likvidace dřevních zbytků</t>
  </si>
  <si>
    <t>-77737251</t>
  </si>
  <si>
    <t>Poznámka k položce:_x000D_
V rámci položky dojde k likvidaci dřevních zbytků z pokácených stromů a keřů._x000D_
Položka obsahuje vodorovný i svislý přesun, uložení a veškerou manipulaci s dřevem spojenou. _x000D_
Přesun dřevních zbytků do 10 km._x000D_
Pořezání na požadované délky.</t>
  </si>
  <si>
    <t>37</t>
  </si>
  <si>
    <t>r8</t>
  </si>
  <si>
    <t>D+M Mrtvé dřevo do znovunapojených ramen</t>
  </si>
  <si>
    <t>-1655782211</t>
  </si>
  <si>
    <t>V rámci položky dojde k rozmístění mrtvého dřeva do znovunapojených ramen. 
Položka obsahuje vodorovný i svislý přesun, uložení a veškerou manipulaci s dřevem spojenou. Dřeviny  nesmí být napuštěny nebo natřeny ochranými nátěry nebo postřiky proti houbám.
Předpokládané množství:
Přesné množství bude odsouhlaseno investorem akce.</t>
  </si>
  <si>
    <t>998</t>
  </si>
  <si>
    <t>Přesun hmot</t>
  </si>
  <si>
    <t>38</t>
  </si>
  <si>
    <t>998332011</t>
  </si>
  <si>
    <t>Přesun hmot pro úpravy vodních toků a kanály</t>
  </si>
  <si>
    <t>t</t>
  </si>
  <si>
    <t>971481334</t>
  </si>
  <si>
    <t>Přesun hmot pro úpravy vodních toků a kanály, hráze rybníků apod. dopravní vzdálenost do 500 m</t>
  </si>
  <si>
    <t>SO-02 - Napojení ramene D21 na dolním konci</t>
  </si>
  <si>
    <t>903890471</t>
  </si>
  <si>
    <t>1490906541</t>
  </si>
  <si>
    <t>1+1+1+2</t>
  </si>
  <si>
    <t>Odstranění dřevin - zemní pilíř mezi odstaveným ramenem a řekou Dyjí</t>
  </si>
  <si>
    <t>1072096243</t>
  </si>
  <si>
    <t>-1798451786</t>
  </si>
  <si>
    <t>-1245334490</t>
  </si>
  <si>
    <t>1552745510</t>
  </si>
  <si>
    <t>168456041</t>
  </si>
  <si>
    <t>2500</t>
  </si>
  <si>
    <t>Sejmutí humozní vrstvy zeminy - zemní pilíř mezi ramenem D21 a řekou Dyjí (750 m3)</t>
  </si>
  <si>
    <t>-667668417</t>
  </si>
  <si>
    <t>5500-750-1833,333</t>
  </si>
  <si>
    <t>Odkop zemních pilířů v dolní části mezi ramenem D21 a řekou - celkové množství mínus humozní vrstva x mínus 1/3 výkopku je uvažována pod HPV</t>
  </si>
  <si>
    <t>418136496</t>
  </si>
  <si>
    <t>5500/3</t>
  </si>
  <si>
    <t>Vykopávky pod hladinou spodní vody - pod HPV je předpoklad těžení 1/3</t>
  </si>
  <si>
    <t>-247101380</t>
  </si>
  <si>
    <t>750*2</t>
  </si>
  <si>
    <t>Zemina určená ke zpětnému použití u stávajícího SO, přesun na mezideponii, následně z mezideponie přesun zpět</t>
  </si>
  <si>
    <t>Přemístění humozní zeminy určené k ohumusování  dotčených ploch stavební mechanizací - přesun na mezideponii a následně na ohumusování</t>
  </si>
  <si>
    <t>1197611661</t>
  </si>
  <si>
    <t>5500-750-750</t>
  </si>
  <si>
    <t>-129764473</t>
  </si>
  <si>
    <t>-1130301011</t>
  </si>
  <si>
    <t>750</t>
  </si>
  <si>
    <t>Nakládání výkopku na mezideponii, zemina určená k ohumusování dotčených ploch stavební mechanizací</t>
  </si>
  <si>
    <t>Nakládání výkopku na mezideponii, zemina určená ke zpětnému využití u SO</t>
  </si>
  <si>
    <t>637379161</t>
  </si>
  <si>
    <t>750+750</t>
  </si>
  <si>
    <t>Uložení sypaniny na mezideponii</t>
  </si>
  <si>
    <t>4000</t>
  </si>
  <si>
    <t>Uložení zeminy u ochranné hráze na mezideponii</t>
  </si>
  <si>
    <t>-897104890</t>
  </si>
  <si>
    <t>1920</t>
  </si>
  <si>
    <t>Úprava dna ve znovunapojeném ramenu D21</t>
  </si>
  <si>
    <t>-101052485</t>
  </si>
  <si>
    <t>1830</t>
  </si>
  <si>
    <t>Vysvahování břehů do projektovaných profilů dle PS</t>
  </si>
  <si>
    <t>-106743506</t>
  </si>
  <si>
    <t>1306680197</t>
  </si>
  <si>
    <t>V rámci položky dojde k rozmístění mrtvého dřeva do napojených ramení.
Položka obsahuje vodorovný i svislý přesun, uložení a veškerou manipulaci s dřevem spojenou. 
Dřeviny  nesmí být napuštěny nebo natřeny ochranými nátěry nebo postřiky proti houbám.
Předpokládané množství:
Přesné množství bude odsouhlaseno investorem akce.</t>
  </si>
  <si>
    <t>1678811768</t>
  </si>
  <si>
    <t>SO-03 - Zasypání stávajícího koryta řeky Dyje</t>
  </si>
  <si>
    <t>1500</t>
  </si>
  <si>
    <t>1547702805</t>
  </si>
  <si>
    <t>1982475425</t>
  </si>
  <si>
    <t>647894209</t>
  </si>
  <si>
    <t>115101223</t>
  </si>
  <si>
    <t>Čerpání vody na dopravní výšku přes 10 do 25 m průměrný přítok přes 1 000 do 2 000 l/min</t>
  </si>
  <si>
    <t>-415730185</t>
  </si>
  <si>
    <t>Čerpání vody na dopravní výšku přes 10 do 25 m s uvažovaným průměrným přítokem přes 1 000 do 2 000 l/min</t>
  </si>
  <si>
    <t>30*24</t>
  </si>
  <si>
    <t>1194125994</t>
  </si>
  <si>
    <t>1291279680</t>
  </si>
  <si>
    <t>2500*2</t>
  </si>
  <si>
    <t>Přesun odstraněného sedimentu na mezideponii a zpět na zásyp koryta</t>
  </si>
  <si>
    <t xml:space="preserve">Přesun zeminy určené pro zásyp koryta - přesun z mezideponie </t>
  </si>
  <si>
    <t>-317599374</t>
  </si>
  <si>
    <t>Hrázky budou vybudovány ve stávajícím korytě řeky Dyje</t>
  </si>
  <si>
    <t>124253102</t>
  </si>
  <si>
    <t>Vykopávky pro koryta vodotečí v hornině třídy těžitelnosti I skupiny 3 objem do 5000 m3 strojně</t>
  </si>
  <si>
    <t>1782568714</t>
  </si>
  <si>
    <t>Vykopávky pro koryta vodotečí strojně v hornině třídy těžitelnosti I skupiny 3 přes 1 000 do 5 000 m3</t>
  </si>
  <si>
    <t>5000*0,5</t>
  </si>
  <si>
    <t xml:space="preserve">Před zasypáním koryta dojde k odstranění nánosů v korytě - plocha x prům. tl. </t>
  </si>
  <si>
    <t xml:space="preserve">Přehození výkopku - odstranění nánosů v korytě </t>
  </si>
  <si>
    <t>Naložení zeminy na mezideponii - zemina určená pro zásyp koryta</t>
  </si>
  <si>
    <t>171151131</t>
  </si>
  <si>
    <t>Uložení sypaniny z hornin nesoudržných a soudržných střídavě do násypů zhutněných strojně</t>
  </si>
  <si>
    <t>939171621</t>
  </si>
  <si>
    <t>Uložení sypanin do násypů strojně s rozprostřením sypaniny ve vrstvách a s hrubým urovnáním zhutněných z hornin nesoudržných a soudržných střídavě ukládaných</t>
  </si>
  <si>
    <t>18000+2500</t>
  </si>
  <si>
    <t>Zhutněný zásyp stávajícího koryta řeky Dyje vytěženou zeminou - celkové množství + množství odtěžené ze dna před zahájením zásypu</t>
  </si>
  <si>
    <t>181451311</t>
  </si>
  <si>
    <t>Založení trávníku strojně v jedné operaci v rovině nebo na svahu do 1:5</t>
  </si>
  <si>
    <t>742854038</t>
  </si>
  <si>
    <t>Založení trávníku strojně výsevem včetně utažení na ploše v rovině nebo na svahu do 1:5</t>
  </si>
  <si>
    <t>6500</t>
  </si>
  <si>
    <t>Založení trávníku v ploše zasypaného koryta - koruna zásypu cca 1 m  pod břehovou hranou - plocha</t>
  </si>
  <si>
    <t>-557564519</t>
  </si>
  <si>
    <t>00572472</t>
  </si>
  <si>
    <t>osivo směs travní krajinná-rovinná</t>
  </si>
  <si>
    <t>kg</t>
  </si>
  <si>
    <t>1076019156</t>
  </si>
  <si>
    <t>6500*0,04 'Přepočtené koeficientem množství</t>
  </si>
  <si>
    <t>181951112</t>
  </si>
  <si>
    <t>Úprava pláně v hornině třídy těžitelnosti I skupiny 1 až 3 se zhutněním strojně</t>
  </si>
  <si>
    <t>-1635619155</t>
  </si>
  <si>
    <t>Úprava pláně vyrovnáním výškových rozdílů strojně v hornině třídy těžitelnosti I, skupiny 1 až 3 se zhutněním</t>
  </si>
  <si>
    <t>5000</t>
  </si>
  <si>
    <t>Po odstranění nánosů ze stávajícího koryta bude provedeno zhutnění - plocha</t>
  </si>
  <si>
    <t>6750</t>
  </si>
  <si>
    <t>Finální zhutnění zasypaného koryta - koruna zásypu cca 1 m  pod břehovou hranou - plocha</t>
  </si>
  <si>
    <t>150*1,6*2</t>
  </si>
  <si>
    <t xml:space="preserve">Svahování břehů nad zásypem - délka x prům. v. x obě strany </t>
  </si>
  <si>
    <t>45*9,8</t>
  </si>
  <si>
    <t>Vysvahování zásypu řeky na návodní straně - délka x šikmá délka</t>
  </si>
  <si>
    <t>55*11,5</t>
  </si>
  <si>
    <t>Vysvahování zásypu řeky na vzdušné straně - délka x šikmá délka</t>
  </si>
  <si>
    <t>441359780</t>
  </si>
  <si>
    <t>45*9,5*0,15</t>
  </si>
  <si>
    <t>Filtrační vrstva pod opevnění na návodní straně zásypu řeky  - délka x šikmá délka x tl.</t>
  </si>
  <si>
    <t>55*11*0,15</t>
  </si>
  <si>
    <t>Filtrační vrstva pod opevněním na vzdušné straně zásypu řeky - délka x šikmá délka x tl.</t>
  </si>
  <si>
    <t>-2141011035</t>
  </si>
  <si>
    <t>45*9,5</t>
  </si>
  <si>
    <t>Geotextilie pod opevnění na návodní straně zásypu řeky  - délka x šikmá délka</t>
  </si>
  <si>
    <t>55*11</t>
  </si>
  <si>
    <t>Geotextilie pod opevněním na vzdušné straně zásypu řeky - délka x šikmá délka</t>
  </si>
  <si>
    <t>-1119718637</t>
  </si>
  <si>
    <t>1032,5*1,08 'Přepočtené koeficientem množství</t>
  </si>
  <si>
    <t>158922912</t>
  </si>
  <si>
    <t>55*12,3*0,50</t>
  </si>
  <si>
    <t>Opevnění vzdušné strany zásypu řeky  - délka x šikmá délka x tl. - z 80 % budou použity kameny o hm. min. 150 kg</t>
  </si>
  <si>
    <t>-1693223414</t>
  </si>
  <si>
    <t>45*9,7*0,60</t>
  </si>
  <si>
    <t>Opevnění návodní strany zásypu řeky  - délka x šikmá délka x tl.</t>
  </si>
  <si>
    <t>-2141507908</t>
  </si>
  <si>
    <t>SO-04 - Dosypání ochranné hráze</t>
  </si>
  <si>
    <t>1788527837</t>
  </si>
  <si>
    <t>Případné odstranění nezapojených keřových porostů, které jsou v kolizi s přísypem hráze</t>
  </si>
  <si>
    <t>-1249710417</t>
  </si>
  <si>
    <t>Případné odstranění dřevin, které jsou v kolizi se stavbou - jedná se o dřeviny s obvodem kmene menší než 80 cm</t>
  </si>
  <si>
    <t>-203229472</t>
  </si>
  <si>
    <t>1153768354</t>
  </si>
  <si>
    <t>121151123</t>
  </si>
  <si>
    <t>Sejmutí ornice plochy přes 500 m2 tl vrstvy do 200 mm strojně</t>
  </si>
  <si>
    <t>-1639500055</t>
  </si>
  <si>
    <t>Sejmutí ornice strojně při souvislé ploše přes 500 m2, tl. vrstvy do 200 mm</t>
  </si>
  <si>
    <t>2000*6,8</t>
  </si>
  <si>
    <t>Sejmutí travního drnu ze vzdušného líce hráze - přísyp hráze v k.ú. Břeclav - délka x šikmá délka, tl. 0,2 m (2 720 m3)</t>
  </si>
  <si>
    <t>-1162954025</t>
  </si>
  <si>
    <t>2720*2</t>
  </si>
  <si>
    <t>Vodorovné přemístění sejmuté humozní vrstvy zeminy - první přesun na mezideponii, po dokončení prací zpětný přesun na ohumusování hráze - množství x 2</t>
  </si>
  <si>
    <t>Vodorovné přemístění zeminy určené pro přísyp hráze - přesun z mezideponie</t>
  </si>
  <si>
    <t>-1939453558</t>
  </si>
  <si>
    <t>2720</t>
  </si>
  <si>
    <t>Naložení humozní vrstvy určené k ohumusování hráze a dotčených ploch stavební mechanizací - nakládka na mezideponii</t>
  </si>
  <si>
    <t>Naložení zeminy určené pro přisypání hráze - nakládka na mezideponii</t>
  </si>
  <si>
    <t>171103202</t>
  </si>
  <si>
    <t>Uložení sypanin z horniny třídy těžitelnosti I a II skupiny 1 až 4 do hrází nádrží se zhutněním 100 % PS C s příměsí jílu přes 20 do 50 %</t>
  </si>
  <si>
    <t>-331161649</t>
  </si>
  <si>
    <t>Uložení netříděných sypanin do zemních hrází z hornin třídy těžitelnosti I a II, skupiny 1 až 4 pro jakoukoliv šířku koruny přehradních a jiných vodních nádrží se zhutněním do 100 % PS - koef. C s příměsí jílové hlíny přes 20 do 50 % objemu</t>
  </si>
  <si>
    <t>Přisypání ochranné hráze - vzdušný líc - k.ú. Břeclav, bude použita vhodná jílovitá zemina, zemina bude zbavena všech organických zbytků</t>
  </si>
  <si>
    <t>-1384931388</t>
  </si>
  <si>
    <t>Uložení travního drnu na mezideponii - sejmutá humozní vrstva z úseku hráze v k.ú. Břeclav</t>
  </si>
  <si>
    <t>174251201</t>
  </si>
  <si>
    <t>Zásyp jam po pařezech D pařezů do 300 mm strojně</t>
  </si>
  <si>
    <t>375906126</t>
  </si>
  <si>
    <t>Zásyp jam po pařezech strojně výkopkem z horniny získané při dobývání pařezů s hrubým urovnáním povrchu zasypávky průměru pařezu přes 100 do 300 mm</t>
  </si>
  <si>
    <t>181006122</t>
  </si>
  <si>
    <t>Rozprostření zemin tl vrstvy do 0,15 m schopných zúrodnění ve sklonu přes 1:5</t>
  </si>
  <si>
    <t>1619004499</t>
  </si>
  <si>
    <t>Rozprostření zemin schopných zúrodnění ve sklonu přes 1:5, tloušťka vrstvy přes 0,10 do 0,15 m</t>
  </si>
  <si>
    <t>2000*9</t>
  </si>
  <si>
    <t>Ohumusování vzdušného líce hráze - délka x prům. šikmá délka nového svahu - úsek v k.ú. Břeclav, (2700 m3) - tl. 0,15 m</t>
  </si>
  <si>
    <t>181451131</t>
  </si>
  <si>
    <t>Založení parkového trávníku výsevem pl přes 1000 m2 v rovině a ve svahu do 1:5</t>
  </si>
  <si>
    <t>1559890750</t>
  </si>
  <si>
    <t>Založení trávníku na půdě předem připravené plochy přes 1000 m2 výsevem včetně utažení parkového v rovině nebo na svahu do 1:5</t>
  </si>
  <si>
    <t>2000*3</t>
  </si>
  <si>
    <t>Založení trávníku - cesta podél přisypávané hráze v k.ú. Břeclav - délka x šířka</t>
  </si>
  <si>
    <t>-1136485818</t>
  </si>
  <si>
    <t>6000*0,03 'Přepočtené koeficientem množství</t>
  </si>
  <si>
    <t>181451132</t>
  </si>
  <si>
    <t>Založení parkového trávníku výsevem pl přes 1000 m2 ve svahu přes 1:5 do 1:2</t>
  </si>
  <si>
    <t>-1263616314</t>
  </si>
  <si>
    <t>Založení trávníku na půdě předem připravené plochy přes 1000 m2 výsevem včetně utažení parkového na svahu přes 1:5 do 1:2</t>
  </si>
  <si>
    <t>2000*9,0</t>
  </si>
  <si>
    <t>Založení trávníku - vzdušný líc ochranné hráze - úsek v k.ú. Břeclav - délka x prům. šikmá délka</t>
  </si>
  <si>
    <t>00572474-R</t>
  </si>
  <si>
    <t xml:space="preserve">Speciální směs - regionální osivo </t>
  </si>
  <si>
    <t>750052201</t>
  </si>
  <si>
    <t xml:space="preserve">Poznámka k položce:_x000D_
Hráz bude oseta speciální směsí, jež bude kombinací vhodného regionálního osiva dle schválení OOP a kombanaci semenné banky místní provenience, jež bude získána z pokoseného nebo nasmýkaného materiálu z vhodných úseků západních okrajů hrází na lokalitě._x000D_
_x000D_
_x000D_
Přesná specifikace je uvedena v technické zprávě. Bude dodrženo procentuální složení._x000D_
</t>
  </si>
  <si>
    <t>18000*0,03 'Přepočtené koeficientem množství</t>
  </si>
  <si>
    <t>182251101</t>
  </si>
  <si>
    <t>Svahování násypů strojně</t>
  </si>
  <si>
    <t>-1696559391</t>
  </si>
  <si>
    <t>Svahování trvalých svahů do projektovaných profilů strojně s potřebným přemístěním výkopku při svahování násypů v jakékoliv hornině</t>
  </si>
  <si>
    <t>Vysvahování vzdušného líce hráze po dosypání - délka x prům. šikmá délka - úsek v k.ú. Břeclav</t>
  </si>
  <si>
    <t>-1694530830</t>
  </si>
  <si>
    <t>Úprava pláně - cesta podél přisypávané hráze v k.ú. Břeclav - délka x šířka</t>
  </si>
  <si>
    <t>183403115</t>
  </si>
  <si>
    <t>Obdělání půdy kultivátorováním ve svahu přes 1:5 do 1:2</t>
  </si>
  <si>
    <t>2084725641</t>
  </si>
  <si>
    <t>Obdělání půdy kultivátorováním na svahu přes 1:5 do 1:2</t>
  </si>
  <si>
    <t>Obdělání kultivátorováním vzdušného líce hráze - úsek v k.ú. Břeclav- délka x prům. šikmá délka</t>
  </si>
  <si>
    <t>Obdělání kultivátorováním cesty podél hráze- úsek v k.ú. Břeclav- délka x šířka</t>
  </si>
  <si>
    <t>183403252</t>
  </si>
  <si>
    <t>Obdělání půdy vláčením ve svahu přes 1:5 do 1:2</t>
  </si>
  <si>
    <t>546082838</t>
  </si>
  <si>
    <t>Obdělání půdy vláčením na svahu přes 1:5 do 1:2</t>
  </si>
  <si>
    <t>Obdělání půdy vláčením vzdušného líce hráze - úsek v k.ú. Břeclav - délka x prům. šikmá délka</t>
  </si>
  <si>
    <t>Obdělání půdy vláčením cesty podél hráze - úsek v k.ú. Břeclav - délka x šířka</t>
  </si>
  <si>
    <t>185803211</t>
  </si>
  <si>
    <t>Uválcování trávníku v rovině a svahu do 1:5</t>
  </si>
  <si>
    <t>29283657</t>
  </si>
  <si>
    <t>Uválcování trávníku v rovině nebo na svahu do 1:5</t>
  </si>
  <si>
    <t>Uválcování trávníku na vzdušném líci hráze - k.ú. Břeclav - délka x prům. šikmá délka</t>
  </si>
  <si>
    <t>Uválcování trávníku - cesta - k.ú. Břeclav - délka x šířka</t>
  </si>
  <si>
    <t>R6</t>
  </si>
  <si>
    <t>Třídění zeminy</t>
  </si>
  <si>
    <t>599249271</t>
  </si>
  <si>
    <t>Poznámka k položce:_x000D_
V rámci položky dojde k třídění zeminy. _x000D_
Pro dosypání hráze bude vybrána vhodná zemina dle ČSN._x000D_
Zemina bude zbavena všech organických zbytků (kořeny, větve, pařezy), ale i veškerých velkých kamenů._x000D_
Při odstranování nečistot ze zeminy se uvažuje z ručním odstraněním nevhodných zbytků.</t>
  </si>
  <si>
    <t>179680729</t>
  </si>
  <si>
    <t>998331011</t>
  </si>
  <si>
    <t>Přesun hmot pro nádrže</t>
  </si>
  <si>
    <t>-1682691224</t>
  </si>
  <si>
    <t>Přesun hmot pro nádrže dopravní vzdálenost do 500 m</t>
  </si>
  <si>
    <t>VRN - Vedlejší rozpočtové náklady</t>
  </si>
  <si>
    <t xml:space="preserve">    VRN - Vedlejší rozpočtové náklady</t>
  </si>
  <si>
    <t>VRN-R1</t>
  </si>
  <si>
    <t>Zpracování předání dok. skuteč. provedení stavby (3pare+1v elkt. formě) a zaměření skutečného provedení stavby-geodetické části dokumentace (3pare+1 v elekt. formě) v rozsahu odpovídajícím příslušným právním předpisům, fotodokumentace</t>
  </si>
  <si>
    <t>Kpl</t>
  </si>
  <si>
    <t>-2018912475</t>
  </si>
  <si>
    <t>Zpracování a předání DSPS.</t>
  </si>
  <si>
    <t>VRN-R10</t>
  </si>
  <si>
    <t>Informační cedule</t>
  </si>
  <si>
    <t>1954783801</t>
  </si>
  <si>
    <t xml:space="preserve">Informační cedule </t>
  </si>
  <si>
    <t>Poznámka k položce:_x000D_
Na stavbě bude umístěna informační cedule týkající se stavby.</t>
  </si>
  <si>
    <t>VRN-R11</t>
  </si>
  <si>
    <t>Havarijní a povodňový plán</t>
  </si>
  <si>
    <t>-706967357</t>
  </si>
  <si>
    <t>Poznámka k položce:_x000D_
Před zahájením stavby bude zpracován havarijní a povodňový plán.</t>
  </si>
  <si>
    <t>VRN-R12</t>
  </si>
  <si>
    <t xml:space="preserve">Zajištění umístění štítku o povolení stavby + cedule BOZP </t>
  </si>
  <si>
    <t>-1623663596</t>
  </si>
  <si>
    <t>Zajištění umístění štítku o povolení stavby + cedule BOZP</t>
  </si>
  <si>
    <t>Poznámka k položce:_x000D_
Zajištění umístění štítku o povolení stavby a stejnopisu oznámení o zahájení prací oblastnímu inspektorátu práce na viditelném místě u vstupu na staveniště+ cedule BOZP.</t>
  </si>
  <si>
    <t>VRN-R13</t>
  </si>
  <si>
    <t>Čištění využívaných komunikací</t>
  </si>
  <si>
    <t>-330747880</t>
  </si>
  <si>
    <t>Poznámka k položce:_x000D_
Bude provedeno čištění využívaných komunikací - po stavbě i během stavby. Plochy určené k příjezdu budou uvedeny do původního stavu.</t>
  </si>
  <si>
    <t>VRN-R15</t>
  </si>
  <si>
    <t>Geologický dozor - odborně způsobilou osobou  a Proctorova zkouška zhutnění</t>
  </si>
  <si>
    <t>-586654630</t>
  </si>
  <si>
    <t>Poznámka k položce:_x000D_
Kontrola hutnění hráze dle ČSN 70 1006 a ČSN 736850._x000D_
Po dobu stavby zajistí dodavatel stavby kontrolu, vlastnosti a způsobu hutnění zeminy násypu hráze oprávněným geotechnikem (geologem). _x000D_
Dodavatel stavby zajistí zpracování závěrečné zprávy ze zemních prací oprávněným geotechnikem a její předání investorovi stavby před předáním stavby. Součástí této zprávy bude garance vhodnosti zeminy použité pro násyp hráze a dosažení míry zhutnění stanovené PD stavby._x000D_
Dodavatel stavby zajistí Proctorovu zkoušku zhutnění dle normy ČSN 72 1015. Termín a místo odběru určí investor.</t>
  </si>
  <si>
    <t>VRN-R2</t>
  </si>
  <si>
    <t>Biologický dozor</t>
  </si>
  <si>
    <t>34890222</t>
  </si>
  <si>
    <t xml:space="preserve">Biologický dozor stavby - před zahájením stavby i v průběhu realizace stavby.
</t>
  </si>
  <si>
    <t xml:space="preserve">Poznámka k položce:_x000D_
Součástí biologického dozoru bude zajištění monitoringu vývoje vegetace na hrázích._x000D_
</t>
  </si>
  <si>
    <t>VRN-R3</t>
  </si>
  <si>
    <t>Geometrický plán pozemků nové trasy řeky Dyje</t>
  </si>
  <si>
    <t>-2013952276</t>
  </si>
  <si>
    <t>Poznámka k položce:_x000D_
V rámci položky dojde:_x000D_
- geometrické vytyčení pozemků koryta řeky dle skutečného provedení_x000D_
- včetně potřebných administrativních poplatků</t>
  </si>
  <si>
    <t>VRN-R4</t>
  </si>
  <si>
    <t>Zajištění a zabezpečení staveniště, zřízení a likvidace zařízení staveniště, včetně případných přípojek, přístupů deponii, vč. dočasně zpevněných sjezdů a přístupových cest do zátopy pro celou stavbu (např. pomocí dřevěných matrací) apod.</t>
  </si>
  <si>
    <t>1401764227</t>
  </si>
  <si>
    <t xml:space="preserve">Zajištění a zabezpečení staveniště, zřízení a likvidace zařízení staveniště, včetně případných přípojek, přístupů deponii, vč. dočasně zpevněných sjezdů a přístupových cest do koryta pro celou stavbu (např. pomocí dřevěných matrací) apod.
Pro přístup budou použity dřevěné matrace. Pro přístup bude potřeba zpevnit příjezd v délce cca 800 m. </t>
  </si>
  <si>
    <t>VRN-R5</t>
  </si>
  <si>
    <t>Vytyčení stavby (případně pozemků nebo provedení jiných geodetických prací) odborně způsobilou osobou v oboru zeměměřictví + příp. vytyčení inženýrských sítí</t>
  </si>
  <si>
    <t>-1629337791</t>
  </si>
  <si>
    <t>Vytyčení stavby + příp. vytyčení inženýrských sítí</t>
  </si>
  <si>
    <t>VRN-R6</t>
  </si>
  <si>
    <t xml:space="preserve">Fixní poplatek vlastníkovi využívaných komunikací </t>
  </si>
  <si>
    <t>1962999758</t>
  </si>
  <si>
    <t>VRN-R7</t>
  </si>
  <si>
    <t>-672458388</t>
  </si>
  <si>
    <t>Protokolární předání stavbou dotčených pozemků a komunikací, včetně pasportizace komunikací (foto+video)</t>
  </si>
  <si>
    <t>Poznámka k položce:_x000D_
Protokolární předání stavbou dotčených pozemků a komunikací se zástupci vlastníka komunikací (LČR)_x000D_
Před zahájením stavby bude proveden pasport komunikací - fotodokumentace + video.</t>
  </si>
  <si>
    <t>VRN-R8</t>
  </si>
  <si>
    <t>Oprava využívaných komunikací do původního stavu D+M</t>
  </si>
  <si>
    <t>-877628919</t>
  </si>
  <si>
    <t>Poznámka k položce:_x000D_
Před zahájením realizace stavby dojde ke kompletnímu pasportu využívaných komunikací - příjezdové komunikace - dovoz materiálu i odvozové komunikace pro odvoz materiálu na přísyp hráze._x000D_
Pokud dojde během využívání komunikací k jakémukoliv poškození využívaných komunikací, dojde k opravě komunikací do původního stavu dle požadavků vlastníka komunikace._x000D_
_x000D_
V rámci položky je započítán._x000D_
-Nákup materiálu na opravu komunikací - štěrky, asfalt_x000D_
-veškeré práce spojené s opravami_x000D_
-veškerý přesun hmot a materiálů - na staveništi i mimo něj_x000D_
_x000D_
Položka počítá s opravami výtluků, případně i s kompletní opravou asfaltového krytu.</t>
  </si>
  <si>
    <t>VRN-R9</t>
  </si>
  <si>
    <t>Vyhotovení a aktualizace plánu bezpečnosti práce a ochrany zdraví při práci</t>
  </si>
  <si>
    <t>-111965587</t>
  </si>
  <si>
    <t>Plán BOZP</t>
  </si>
  <si>
    <t>Poznámka k položce:_x000D_
Před zahájením stavby si zhotovitel nechá vypracovat plán BOZP.</t>
  </si>
  <si>
    <t>plán BOZP</t>
  </si>
  <si>
    <t>Poznámka k položce:
Poplatek bude uhrazen vlastníkovi využívaných komunikací - Lesy ČR s.p.
Jedná se o poplatek za využití komunikací - fond na opravu skrytých vad, které vzniknou využitím komunikace.
Mezi zhotovitelem a vlastníkem komunikací bude sepsána smlouva upravujicí rozsah s trvaní záboru před zahájením realizace díla.
Využívanými komunikacemi se rozumí příjezdové komunikace na stavbu (včetně dovozu materiálu - kámen atd.) plus komunikace, které budou využívány pro odvoz zeminy na ochranné hráze.
Cesta bude využívána po dobu min.  po dobu  2 týdnů, max. 4 měsíců.
Celkově bude využito min 3 780 m2 a  max cca 18 500 m2 komunikací pro dovoz a odvoz materiálu. Fixní taxa pro rok 2024 je 41Kč/m2/rok.  Konečná platba bude provedena na zakladě výsledné částky ze smlouvy uzavřené s vlastníkem komunikace.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</si>
</sst>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2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23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8"/>
  <sheetViews>
    <sheetView showGridLines="0" topLeftCell="A10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22"/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5" t="s">
        <v>14</v>
      </c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306"/>
      <c r="W5" s="306"/>
      <c r="X5" s="306"/>
      <c r="Y5" s="306"/>
      <c r="Z5" s="306"/>
      <c r="AA5" s="306"/>
      <c r="AB5" s="306"/>
      <c r="AC5" s="306"/>
      <c r="AD5" s="306"/>
      <c r="AE5" s="306"/>
      <c r="AF5" s="306"/>
      <c r="AG5" s="306"/>
      <c r="AH5" s="306"/>
      <c r="AI5" s="306"/>
      <c r="AJ5" s="306"/>
      <c r="AK5" s="22"/>
      <c r="AL5" s="22"/>
      <c r="AM5" s="22"/>
      <c r="AN5" s="22"/>
      <c r="AO5" s="22"/>
      <c r="AP5" s="22"/>
      <c r="AQ5" s="22"/>
      <c r="AR5" s="20"/>
      <c r="BE5" s="302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07" t="s">
        <v>17</v>
      </c>
      <c r="L6" s="306"/>
      <c r="M6" s="306"/>
      <c r="N6" s="306"/>
      <c r="O6" s="306"/>
      <c r="P6" s="306"/>
      <c r="Q6" s="306"/>
      <c r="R6" s="306"/>
      <c r="S6" s="306"/>
      <c r="T6" s="306"/>
      <c r="U6" s="306"/>
      <c r="V6" s="306"/>
      <c r="W6" s="306"/>
      <c r="X6" s="306"/>
      <c r="Y6" s="306"/>
      <c r="Z6" s="306"/>
      <c r="AA6" s="306"/>
      <c r="AB6" s="306"/>
      <c r="AC6" s="306"/>
      <c r="AD6" s="306"/>
      <c r="AE6" s="306"/>
      <c r="AF6" s="306"/>
      <c r="AG6" s="306"/>
      <c r="AH6" s="306"/>
      <c r="AI6" s="306"/>
      <c r="AJ6" s="306"/>
      <c r="AK6" s="22"/>
      <c r="AL6" s="22"/>
      <c r="AM6" s="22"/>
      <c r="AN6" s="22"/>
      <c r="AO6" s="22"/>
      <c r="AP6" s="22"/>
      <c r="AQ6" s="22"/>
      <c r="AR6" s="20"/>
      <c r="BE6" s="303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303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303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03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03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03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03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303"/>
      <c r="BS13" s="17" t="s">
        <v>6</v>
      </c>
    </row>
    <row r="14" spans="1:74" ht="12.75">
      <c r="B14" s="21"/>
      <c r="C14" s="22"/>
      <c r="D14" s="22"/>
      <c r="E14" s="308" t="s">
        <v>29</v>
      </c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  <c r="AI14" s="309"/>
      <c r="AJ14" s="309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303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03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03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03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03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03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03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03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03"/>
    </row>
    <row r="23" spans="1:71" s="1" customFormat="1" ht="16.5" customHeight="1">
      <c r="B23" s="21"/>
      <c r="C23" s="22"/>
      <c r="D23" s="22"/>
      <c r="E23" s="310" t="s">
        <v>1</v>
      </c>
      <c r="F23" s="310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0"/>
      <c r="AG23" s="310"/>
      <c r="AH23" s="310"/>
      <c r="AI23" s="310"/>
      <c r="AJ23" s="310"/>
      <c r="AK23" s="310"/>
      <c r="AL23" s="310"/>
      <c r="AM23" s="310"/>
      <c r="AN23" s="310"/>
      <c r="AO23" s="22"/>
      <c r="AP23" s="22"/>
      <c r="AQ23" s="22"/>
      <c r="AR23" s="20"/>
      <c r="BE23" s="303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03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03"/>
    </row>
    <row r="26" spans="1:71" s="1" customFormat="1" ht="14.45" customHeight="1">
      <c r="B26" s="21"/>
      <c r="C26" s="22"/>
      <c r="D26" s="34" t="s">
        <v>36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311">
        <f>ROUND(AG94,2)</f>
        <v>0</v>
      </c>
      <c r="AL26" s="306"/>
      <c r="AM26" s="306"/>
      <c r="AN26" s="306"/>
      <c r="AO26" s="306"/>
      <c r="AP26" s="22"/>
      <c r="AQ26" s="22"/>
      <c r="AR26" s="20"/>
      <c r="BE26" s="303"/>
    </row>
    <row r="27" spans="1:71" s="1" customFormat="1" ht="14.45" customHeight="1">
      <c r="B27" s="21"/>
      <c r="C27" s="22"/>
      <c r="D27" s="34" t="s">
        <v>37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311">
        <f>ROUND(AG101, 2)</f>
        <v>0</v>
      </c>
      <c r="AL27" s="311"/>
      <c r="AM27" s="311"/>
      <c r="AN27" s="311"/>
      <c r="AO27" s="311"/>
      <c r="AP27" s="22"/>
      <c r="AQ27" s="22"/>
      <c r="AR27" s="20"/>
      <c r="BE27" s="303"/>
    </row>
    <row r="28" spans="1:71" s="2" customFormat="1" ht="6.95" customHeigh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8"/>
      <c r="BE28" s="303"/>
    </row>
    <row r="29" spans="1:71" s="2" customFormat="1" ht="25.9" customHeight="1">
      <c r="A29" s="35"/>
      <c r="B29" s="36"/>
      <c r="C29" s="37"/>
      <c r="D29" s="39" t="s">
        <v>38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312">
        <f>ROUND(AK26 + AK27, 2)</f>
        <v>0</v>
      </c>
      <c r="AL29" s="313"/>
      <c r="AM29" s="313"/>
      <c r="AN29" s="313"/>
      <c r="AO29" s="313"/>
      <c r="AP29" s="37"/>
      <c r="AQ29" s="37"/>
      <c r="AR29" s="38"/>
      <c r="BE29" s="303"/>
    </row>
    <row r="30" spans="1:71" s="2" customFormat="1" ht="6.95" customHeight="1">
      <c r="A30" s="35"/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8"/>
      <c r="BE30" s="303"/>
    </row>
    <row r="31" spans="1:71" s="2" customFormat="1" ht="12.75">
      <c r="A31" s="35"/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14" t="s">
        <v>39</v>
      </c>
      <c r="M31" s="314"/>
      <c r="N31" s="314"/>
      <c r="O31" s="314"/>
      <c r="P31" s="314"/>
      <c r="Q31" s="37"/>
      <c r="R31" s="37"/>
      <c r="S31" s="37"/>
      <c r="T31" s="37"/>
      <c r="U31" s="37"/>
      <c r="V31" s="37"/>
      <c r="W31" s="314" t="s">
        <v>40</v>
      </c>
      <c r="X31" s="314"/>
      <c r="Y31" s="314"/>
      <c r="Z31" s="314"/>
      <c r="AA31" s="314"/>
      <c r="AB31" s="314"/>
      <c r="AC31" s="314"/>
      <c r="AD31" s="314"/>
      <c r="AE31" s="314"/>
      <c r="AF31" s="37"/>
      <c r="AG31" s="37"/>
      <c r="AH31" s="37"/>
      <c r="AI31" s="37"/>
      <c r="AJ31" s="37"/>
      <c r="AK31" s="314" t="s">
        <v>41</v>
      </c>
      <c r="AL31" s="314"/>
      <c r="AM31" s="314"/>
      <c r="AN31" s="314"/>
      <c r="AO31" s="314"/>
      <c r="AP31" s="37"/>
      <c r="AQ31" s="37"/>
      <c r="AR31" s="38"/>
      <c r="BE31" s="303"/>
    </row>
    <row r="32" spans="1:71" s="3" customFormat="1" ht="14.45" customHeight="1">
      <c r="B32" s="41"/>
      <c r="C32" s="42"/>
      <c r="D32" s="29" t="s">
        <v>42</v>
      </c>
      <c r="E32" s="42"/>
      <c r="F32" s="29" t="s">
        <v>43</v>
      </c>
      <c r="G32" s="42"/>
      <c r="H32" s="42"/>
      <c r="I32" s="42"/>
      <c r="J32" s="42"/>
      <c r="K32" s="42"/>
      <c r="L32" s="317">
        <v>0.21</v>
      </c>
      <c r="M32" s="316"/>
      <c r="N32" s="316"/>
      <c r="O32" s="316"/>
      <c r="P32" s="316"/>
      <c r="Q32" s="42"/>
      <c r="R32" s="42"/>
      <c r="S32" s="42"/>
      <c r="T32" s="42"/>
      <c r="U32" s="42"/>
      <c r="V32" s="42"/>
      <c r="W32" s="315">
        <f>ROUND(AZ94 + SUM(CD101:CD105), 2)</f>
        <v>0</v>
      </c>
      <c r="X32" s="316"/>
      <c r="Y32" s="316"/>
      <c r="Z32" s="316"/>
      <c r="AA32" s="316"/>
      <c r="AB32" s="316"/>
      <c r="AC32" s="316"/>
      <c r="AD32" s="316"/>
      <c r="AE32" s="316"/>
      <c r="AF32" s="42"/>
      <c r="AG32" s="42"/>
      <c r="AH32" s="42"/>
      <c r="AI32" s="42"/>
      <c r="AJ32" s="42"/>
      <c r="AK32" s="315">
        <f>ROUND(AV94 + SUM(BY101:BY105), 2)</f>
        <v>0</v>
      </c>
      <c r="AL32" s="316"/>
      <c r="AM32" s="316"/>
      <c r="AN32" s="316"/>
      <c r="AO32" s="316"/>
      <c r="AP32" s="42"/>
      <c r="AQ32" s="42"/>
      <c r="AR32" s="43"/>
      <c r="BE32" s="304"/>
    </row>
    <row r="33" spans="1:57" s="3" customFormat="1" ht="14.45" customHeight="1">
      <c r="B33" s="41"/>
      <c r="C33" s="42"/>
      <c r="D33" s="42"/>
      <c r="E33" s="42"/>
      <c r="F33" s="29" t="s">
        <v>44</v>
      </c>
      <c r="G33" s="42"/>
      <c r="H33" s="42"/>
      <c r="I33" s="42"/>
      <c r="J33" s="42"/>
      <c r="K33" s="42"/>
      <c r="L33" s="317">
        <v>0.12</v>
      </c>
      <c r="M33" s="316"/>
      <c r="N33" s="316"/>
      <c r="O33" s="316"/>
      <c r="P33" s="316"/>
      <c r="Q33" s="42"/>
      <c r="R33" s="42"/>
      <c r="S33" s="42"/>
      <c r="T33" s="42"/>
      <c r="U33" s="42"/>
      <c r="V33" s="42"/>
      <c r="W33" s="315">
        <f>ROUND(BA94 + SUM(CE101:CE105), 2)</f>
        <v>0</v>
      </c>
      <c r="X33" s="316"/>
      <c r="Y33" s="316"/>
      <c r="Z33" s="316"/>
      <c r="AA33" s="316"/>
      <c r="AB33" s="316"/>
      <c r="AC33" s="316"/>
      <c r="AD33" s="316"/>
      <c r="AE33" s="316"/>
      <c r="AF33" s="42"/>
      <c r="AG33" s="42"/>
      <c r="AH33" s="42"/>
      <c r="AI33" s="42"/>
      <c r="AJ33" s="42"/>
      <c r="AK33" s="315">
        <f>ROUND(AW94 + SUM(BZ101:BZ105), 2)</f>
        <v>0</v>
      </c>
      <c r="AL33" s="316"/>
      <c r="AM33" s="316"/>
      <c r="AN33" s="316"/>
      <c r="AO33" s="316"/>
      <c r="AP33" s="42"/>
      <c r="AQ33" s="42"/>
      <c r="AR33" s="43"/>
      <c r="BE33" s="304"/>
    </row>
    <row r="34" spans="1:57" s="3" customFormat="1" ht="14.45" hidden="1" customHeight="1">
      <c r="B34" s="41"/>
      <c r="C34" s="42"/>
      <c r="D34" s="42"/>
      <c r="E34" s="42"/>
      <c r="F34" s="29" t="s">
        <v>45</v>
      </c>
      <c r="G34" s="42"/>
      <c r="H34" s="42"/>
      <c r="I34" s="42"/>
      <c r="J34" s="42"/>
      <c r="K34" s="42"/>
      <c r="L34" s="317">
        <v>0.21</v>
      </c>
      <c r="M34" s="316"/>
      <c r="N34" s="316"/>
      <c r="O34" s="316"/>
      <c r="P34" s="316"/>
      <c r="Q34" s="42"/>
      <c r="R34" s="42"/>
      <c r="S34" s="42"/>
      <c r="T34" s="42"/>
      <c r="U34" s="42"/>
      <c r="V34" s="42"/>
      <c r="W34" s="315">
        <f>ROUND(BB94 + SUM(CF101:CF105), 2)</f>
        <v>0</v>
      </c>
      <c r="X34" s="316"/>
      <c r="Y34" s="316"/>
      <c r="Z34" s="316"/>
      <c r="AA34" s="316"/>
      <c r="AB34" s="316"/>
      <c r="AC34" s="316"/>
      <c r="AD34" s="316"/>
      <c r="AE34" s="316"/>
      <c r="AF34" s="42"/>
      <c r="AG34" s="42"/>
      <c r="AH34" s="42"/>
      <c r="AI34" s="42"/>
      <c r="AJ34" s="42"/>
      <c r="AK34" s="315">
        <v>0</v>
      </c>
      <c r="AL34" s="316"/>
      <c r="AM34" s="316"/>
      <c r="AN34" s="316"/>
      <c r="AO34" s="316"/>
      <c r="AP34" s="42"/>
      <c r="AQ34" s="42"/>
      <c r="AR34" s="43"/>
      <c r="BE34" s="304"/>
    </row>
    <row r="35" spans="1:57" s="3" customFormat="1" ht="14.45" hidden="1" customHeight="1">
      <c r="B35" s="41"/>
      <c r="C35" s="42"/>
      <c r="D35" s="42"/>
      <c r="E35" s="42"/>
      <c r="F35" s="29" t="s">
        <v>46</v>
      </c>
      <c r="G35" s="42"/>
      <c r="H35" s="42"/>
      <c r="I35" s="42"/>
      <c r="J35" s="42"/>
      <c r="K35" s="42"/>
      <c r="L35" s="317">
        <v>0.12</v>
      </c>
      <c r="M35" s="316"/>
      <c r="N35" s="316"/>
      <c r="O35" s="316"/>
      <c r="P35" s="316"/>
      <c r="Q35" s="42"/>
      <c r="R35" s="42"/>
      <c r="S35" s="42"/>
      <c r="T35" s="42"/>
      <c r="U35" s="42"/>
      <c r="V35" s="42"/>
      <c r="W35" s="315">
        <f>ROUND(BC94 + SUM(CG101:CG105), 2)</f>
        <v>0</v>
      </c>
      <c r="X35" s="316"/>
      <c r="Y35" s="316"/>
      <c r="Z35" s="316"/>
      <c r="AA35" s="316"/>
      <c r="AB35" s="316"/>
      <c r="AC35" s="316"/>
      <c r="AD35" s="316"/>
      <c r="AE35" s="316"/>
      <c r="AF35" s="42"/>
      <c r="AG35" s="42"/>
      <c r="AH35" s="42"/>
      <c r="AI35" s="42"/>
      <c r="AJ35" s="42"/>
      <c r="AK35" s="315">
        <v>0</v>
      </c>
      <c r="AL35" s="316"/>
      <c r="AM35" s="316"/>
      <c r="AN35" s="316"/>
      <c r="AO35" s="316"/>
      <c r="AP35" s="42"/>
      <c r="AQ35" s="42"/>
      <c r="AR35" s="43"/>
    </row>
    <row r="36" spans="1:57" s="3" customFormat="1" ht="14.45" hidden="1" customHeight="1">
      <c r="B36" s="41"/>
      <c r="C36" s="42"/>
      <c r="D36" s="42"/>
      <c r="E36" s="42"/>
      <c r="F36" s="29" t="s">
        <v>47</v>
      </c>
      <c r="G36" s="42"/>
      <c r="H36" s="42"/>
      <c r="I36" s="42"/>
      <c r="J36" s="42"/>
      <c r="K36" s="42"/>
      <c r="L36" s="317">
        <v>0</v>
      </c>
      <c r="M36" s="316"/>
      <c r="N36" s="316"/>
      <c r="O36" s="316"/>
      <c r="P36" s="316"/>
      <c r="Q36" s="42"/>
      <c r="R36" s="42"/>
      <c r="S36" s="42"/>
      <c r="T36" s="42"/>
      <c r="U36" s="42"/>
      <c r="V36" s="42"/>
      <c r="W36" s="315">
        <f>ROUND(BD94 + SUM(CH101:CH105), 2)</f>
        <v>0</v>
      </c>
      <c r="X36" s="316"/>
      <c r="Y36" s="316"/>
      <c r="Z36" s="316"/>
      <c r="AA36" s="316"/>
      <c r="AB36" s="316"/>
      <c r="AC36" s="316"/>
      <c r="AD36" s="316"/>
      <c r="AE36" s="316"/>
      <c r="AF36" s="42"/>
      <c r="AG36" s="42"/>
      <c r="AH36" s="42"/>
      <c r="AI36" s="42"/>
      <c r="AJ36" s="42"/>
      <c r="AK36" s="315">
        <v>0</v>
      </c>
      <c r="AL36" s="316"/>
      <c r="AM36" s="316"/>
      <c r="AN36" s="316"/>
      <c r="AO36" s="316"/>
      <c r="AP36" s="42"/>
      <c r="AQ36" s="42"/>
      <c r="AR36" s="43"/>
    </row>
    <row r="37" spans="1:57" s="2" customFormat="1" ht="6.9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5"/>
    </row>
    <row r="38" spans="1:57" s="2" customFormat="1" ht="25.9" customHeight="1">
      <c r="A38" s="35"/>
      <c r="B38" s="36"/>
      <c r="C38" s="44"/>
      <c r="D38" s="45" t="s">
        <v>48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7" t="s">
        <v>49</v>
      </c>
      <c r="U38" s="46"/>
      <c r="V38" s="46"/>
      <c r="W38" s="46"/>
      <c r="X38" s="321" t="s">
        <v>50</v>
      </c>
      <c r="Y38" s="319"/>
      <c r="Z38" s="319"/>
      <c r="AA38" s="319"/>
      <c r="AB38" s="319"/>
      <c r="AC38" s="46"/>
      <c r="AD38" s="46"/>
      <c r="AE38" s="46"/>
      <c r="AF38" s="46"/>
      <c r="AG38" s="46"/>
      <c r="AH38" s="46"/>
      <c r="AI38" s="46"/>
      <c r="AJ38" s="46"/>
      <c r="AK38" s="318">
        <f>SUM(AK29:AK36)</f>
        <v>0</v>
      </c>
      <c r="AL38" s="319"/>
      <c r="AM38" s="319"/>
      <c r="AN38" s="319"/>
      <c r="AO38" s="320"/>
      <c r="AP38" s="44"/>
      <c r="AQ38" s="44"/>
      <c r="AR38" s="38"/>
      <c r="BE38" s="35"/>
    </row>
    <row r="39" spans="1:57" s="2" customFormat="1" ht="6.95" customHeight="1">
      <c r="A39" s="35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8"/>
      <c r="BE39" s="35"/>
    </row>
    <row r="40" spans="1:57" s="2" customFormat="1" ht="14.45" customHeight="1">
      <c r="A40" s="35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8"/>
      <c r="BE40" s="35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8"/>
      <c r="C49" s="49"/>
      <c r="D49" s="50" t="s">
        <v>51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52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5"/>
      <c r="B60" s="36"/>
      <c r="C60" s="37"/>
      <c r="D60" s="53" t="s">
        <v>53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3" t="s">
        <v>54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3" t="s">
        <v>53</v>
      </c>
      <c r="AI60" s="40"/>
      <c r="AJ60" s="40"/>
      <c r="AK60" s="40"/>
      <c r="AL60" s="40"/>
      <c r="AM60" s="53" t="s">
        <v>54</v>
      </c>
      <c r="AN60" s="40"/>
      <c r="AO60" s="40"/>
      <c r="AP60" s="37"/>
      <c r="AQ60" s="37"/>
      <c r="AR60" s="38"/>
      <c r="BE60" s="35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5"/>
      <c r="B64" s="36"/>
      <c r="C64" s="37"/>
      <c r="D64" s="50" t="s">
        <v>55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56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38"/>
      <c r="BE64" s="35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5"/>
      <c r="B75" s="36"/>
      <c r="C75" s="37"/>
      <c r="D75" s="53" t="s">
        <v>53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3" t="s">
        <v>54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3" t="s">
        <v>53</v>
      </c>
      <c r="AI75" s="40"/>
      <c r="AJ75" s="40"/>
      <c r="AK75" s="40"/>
      <c r="AL75" s="40"/>
      <c r="AM75" s="53" t="s">
        <v>54</v>
      </c>
      <c r="AN75" s="40"/>
      <c r="AO75" s="40"/>
      <c r="AP75" s="37"/>
      <c r="AQ75" s="37"/>
      <c r="AR75" s="38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8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8"/>
      <c r="BE81" s="35"/>
    </row>
    <row r="82" spans="1:91" s="2" customFormat="1" ht="24.95" customHeight="1">
      <c r="A82" s="35"/>
      <c r="B82" s="36"/>
      <c r="C82" s="23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5"/>
    </row>
    <row r="84" spans="1:91" s="4" customFormat="1" ht="12" customHeight="1">
      <c r="B84" s="59"/>
      <c r="C84" s="29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2026/22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76" t="str">
        <f>K6</f>
        <v>Dyje, rovnovážná dynamika odtokových poměrů - napojení odstavených ramen D20 a D21</v>
      </c>
      <c r="M85" s="277"/>
      <c r="N85" s="277"/>
      <c r="O85" s="277"/>
      <c r="P85" s="277"/>
      <c r="Q85" s="277"/>
      <c r="R85" s="277"/>
      <c r="S85" s="277"/>
      <c r="T85" s="277"/>
      <c r="U85" s="277"/>
      <c r="V85" s="277"/>
      <c r="W85" s="277"/>
      <c r="X85" s="277"/>
      <c r="Y85" s="277"/>
      <c r="Z85" s="277"/>
      <c r="AA85" s="277"/>
      <c r="AB85" s="277"/>
      <c r="AC85" s="277"/>
      <c r="AD85" s="277"/>
      <c r="AE85" s="277"/>
      <c r="AF85" s="277"/>
      <c r="AG85" s="277"/>
      <c r="AH85" s="277"/>
      <c r="AI85" s="277"/>
      <c r="AJ85" s="277"/>
      <c r="AK85" s="64"/>
      <c r="AL85" s="64"/>
      <c r="AM85" s="64"/>
      <c r="AN85" s="64"/>
      <c r="AO85" s="64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5"/>
    </row>
    <row r="87" spans="1:91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Břeclav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278" t="str">
        <f>IF(AN8= "","",AN8)</f>
        <v>5. 11. 2022</v>
      </c>
      <c r="AN87" s="278"/>
      <c r="AO87" s="37"/>
      <c r="AP87" s="37"/>
      <c r="AQ87" s="37"/>
      <c r="AR87" s="38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5"/>
    </row>
    <row r="89" spans="1:91" s="2" customFormat="1" ht="15.2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Povodí Moravy, s.p.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285" t="str">
        <f>IF(E17="","",E17)</f>
        <v>Ing. Adam Balažovič</v>
      </c>
      <c r="AN89" s="286"/>
      <c r="AO89" s="286"/>
      <c r="AP89" s="286"/>
      <c r="AQ89" s="37"/>
      <c r="AR89" s="38"/>
      <c r="AS89" s="279" t="s">
        <v>58</v>
      </c>
      <c r="AT89" s="280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285" t="str">
        <f>IF(E20="","",E20)</f>
        <v xml:space="preserve"> </v>
      </c>
      <c r="AN90" s="286"/>
      <c r="AO90" s="286"/>
      <c r="AP90" s="286"/>
      <c r="AQ90" s="37"/>
      <c r="AR90" s="38"/>
      <c r="AS90" s="281"/>
      <c r="AT90" s="282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283"/>
      <c r="AT91" s="284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87" t="s">
        <v>59</v>
      </c>
      <c r="D92" s="288"/>
      <c r="E92" s="288"/>
      <c r="F92" s="288"/>
      <c r="G92" s="288"/>
      <c r="H92" s="74"/>
      <c r="I92" s="290" t="s">
        <v>60</v>
      </c>
      <c r="J92" s="288"/>
      <c r="K92" s="288"/>
      <c r="L92" s="288"/>
      <c r="M92" s="288"/>
      <c r="N92" s="288"/>
      <c r="O92" s="288"/>
      <c r="P92" s="288"/>
      <c r="Q92" s="288"/>
      <c r="R92" s="288"/>
      <c r="S92" s="288"/>
      <c r="T92" s="288"/>
      <c r="U92" s="288"/>
      <c r="V92" s="288"/>
      <c r="W92" s="288"/>
      <c r="X92" s="288"/>
      <c r="Y92" s="288"/>
      <c r="Z92" s="288"/>
      <c r="AA92" s="288"/>
      <c r="AB92" s="288"/>
      <c r="AC92" s="288"/>
      <c r="AD92" s="288"/>
      <c r="AE92" s="288"/>
      <c r="AF92" s="288"/>
      <c r="AG92" s="289" t="s">
        <v>61</v>
      </c>
      <c r="AH92" s="288"/>
      <c r="AI92" s="288"/>
      <c r="AJ92" s="288"/>
      <c r="AK92" s="288"/>
      <c r="AL92" s="288"/>
      <c r="AM92" s="288"/>
      <c r="AN92" s="290" t="s">
        <v>62</v>
      </c>
      <c r="AO92" s="288"/>
      <c r="AP92" s="291"/>
      <c r="AQ92" s="75" t="s">
        <v>63</v>
      </c>
      <c r="AR92" s="38"/>
      <c r="AS92" s="76" t="s">
        <v>64</v>
      </c>
      <c r="AT92" s="77" t="s">
        <v>65</v>
      </c>
      <c r="AU92" s="77" t="s">
        <v>66</v>
      </c>
      <c r="AV92" s="77" t="s">
        <v>67</v>
      </c>
      <c r="AW92" s="77" t="s">
        <v>68</v>
      </c>
      <c r="AX92" s="77" t="s">
        <v>69</v>
      </c>
      <c r="AY92" s="77" t="s">
        <v>70</v>
      </c>
      <c r="AZ92" s="77" t="s">
        <v>71</v>
      </c>
      <c r="BA92" s="77" t="s">
        <v>72</v>
      </c>
      <c r="BB92" s="77" t="s">
        <v>73</v>
      </c>
      <c r="BC92" s="77" t="s">
        <v>74</v>
      </c>
      <c r="BD92" s="78" t="s">
        <v>75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76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99">
        <f>ROUND(SUM(AG95:AG99),2)</f>
        <v>0</v>
      </c>
      <c r="AH94" s="299"/>
      <c r="AI94" s="299"/>
      <c r="AJ94" s="299"/>
      <c r="AK94" s="299"/>
      <c r="AL94" s="299"/>
      <c r="AM94" s="299"/>
      <c r="AN94" s="300">
        <f t="shared" ref="AN94:AN99" si="0">SUM(AG94,AT94)</f>
        <v>0</v>
      </c>
      <c r="AO94" s="300"/>
      <c r="AP94" s="300"/>
      <c r="AQ94" s="86" t="s">
        <v>1</v>
      </c>
      <c r="AR94" s="87"/>
      <c r="AS94" s="88">
        <f>ROUND(SUM(AS95:AS99),2)</f>
        <v>0</v>
      </c>
      <c r="AT94" s="89">
        <f t="shared" ref="AT94:AT99" si="1">ROUND(SUM(AV94:AW94),2)</f>
        <v>0</v>
      </c>
      <c r="AU94" s="90">
        <f>ROUND(SUM(AU95:AU99),5)</f>
        <v>0</v>
      </c>
      <c r="AV94" s="89">
        <f>ROUND(AZ94*L32,2)</f>
        <v>0</v>
      </c>
      <c r="AW94" s="89">
        <f>ROUND(BA94*L33,2)</f>
        <v>0</v>
      </c>
      <c r="AX94" s="89">
        <f>ROUND(BB94*L32,2)</f>
        <v>0</v>
      </c>
      <c r="AY94" s="89">
        <f>ROUND(BC94*L33,2)</f>
        <v>0</v>
      </c>
      <c r="AZ94" s="89">
        <f>ROUND(SUM(AZ95:AZ99),2)</f>
        <v>0</v>
      </c>
      <c r="BA94" s="89">
        <f>ROUND(SUM(BA95:BA99),2)</f>
        <v>0</v>
      </c>
      <c r="BB94" s="89">
        <f>ROUND(SUM(BB95:BB99),2)</f>
        <v>0</v>
      </c>
      <c r="BC94" s="89">
        <f>ROUND(SUM(BC95:BC99),2)</f>
        <v>0</v>
      </c>
      <c r="BD94" s="91">
        <f>ROUND(SUM(BD95:BD99),2)</f>
        <v>0</v>
      </c>
      <c r="BS94" s="92" t="s">
        <v>77</v>
      </c>
      <c r="BT94" s="92" t="s">
        <v>78</v>
      </c>
      <c r="BU94" s="93" t="s">
        <v>79</v>
      </c>
      <c r="BV94" s="92" t="s">
        <v>80</v>
      </c>
      <c r="BW94" s="92" t="s">
        <v>5</v>
      </c>
      <c r="BX94" s="92" t="s">
        <v>81</v>
      </c>
      <c r="CL94" s="92" t="s">
        <v>1</v>
      </c>
    </row>
    <row r="95" spans="1:91" s="7" customFormat="1" ht="16.5" customHeight="1">
      <c r="A95" s="94" t="s">
        <v>82</v>
      </c>
      <c r="B95" s="95"/>
      <c r="C95" s="96"/>
      <c r="D95" s="294" t="s">
        <v>83</v>
      </c>
      <c r="E95" s="294"/>
      <c r="F95" s="294"/>
      <c r="G95" s="294"/>
      <c r="H95" s="294"/>
      <c r="I95" s="97"/>
      <c r="J95" s="294" t="s">
        <v>84</v>
      </c>
      <c r="K95" s="294"/>
      <c r="L95" s="294"/>
      <c r="M95" s="294"/>
      <c r="N95" s="294"/>
      <c r="O95" s="294"/>
      <c r="P95" s="294"/>
      <c r="Q95" s="294"/>
      <c r="R95" s="294"/>
      <c r="S95" s="294"/>
      <c r="T95" s="294"/>
      <c r="U95" s="294"/>
      <c r="V95" s="294"/>
      <c r="W95" s="294"/>
      <c r="X95" s="294"/>
      <c r="Y95" s="294"/>
      <c r="Z95" s="294"/>
      <c r="AA95" s="294"/>
      <c r="AB95" s="294"/>
      <c r="AC95" s="294"/>
      <c r="AD95" s="294"/>
      <c r="AE95" s="294"/>
      <c r="AF95" s="294"/>
      <c r="AG95" s="292">
        <f>'SO-01 - Oboustranné napoj...'!J32</f>
        <v>0</v>
      </c>
      <c r="AH95" s="293"/>
      <c r="AI95" s="293"/>
      <c r="AJ95" s="293"/>
      <c r="AK95" s="293"/>
      <c r="AL95" s="293"/>
      <c r="AM95" s="293"/>
      <c r="AN95" s="292">
        <f t="shared" si="0"/>
        <v>0</v>
      </c>
      <c r="AO95" s="293"/>
      <c r="AP95" s="293"/>
      <c r="AQ95" s="98" t="s">
        <v>85</v>
      </c>
      <c r="AR95" s="99"/>
      <c r="AS95" s="100">
        <v>0</v>
      </c>
      <c r="AT95" s="101">
        <f t="shared" si="1"/>
        <v>0</v>
      </c>
      <c r="AU95" s="102">
        <f>'SO-01 - Oboustranné napoj...'!P131</f>
        <v>0</v>
      </c>
      <c r="AV95" s="101">
        <f>'SO-01 - Oboustranné napoj...'!J35</f>
        <v>0</v>
      </c>
      <c r="AW95" s="101">
        <f>'SO-01 - Oboustranné napoj...'!J36</f>
        <v>0</v>
      </c>
      <c r="AX95" s="101">
        <f>'SO-01 - Oboustranné napoj...'!J37</f>
        <v>0</v>
      </c>
      <c r="AY95" s="101">
        <f>'SO-01 - Oboustranné napoj...'!J38</f>
        <v>0</v>
      </c>
      <c r="AZ95" s="101">
        <f>'SO-01 - Oboustranné napoj...'!F35</f>
        <v>0</v>
      </c>
      <c r="BA95" s="101">
        <f>'SO-01 - Oboustranné napoj...'!F36</f>
        <v>0</v>
      </c>
      <c r="BB95" s="101">
        <f>'SO-01 - Oboustranné napoj...'!F37</f>
        <v>0</v>
      </c>
      <c r="BC95" s="101">
        <f>'SO-01 - Oboustranné napoj...'!F38</f>
        <v>0</v>
      </c>
      <c r="BD95" s="103">
        <f>'SO-01 - Oboustranné napoj...'!F39</f>
        <v>0</v>
      </c>
      <c r="BT95" s="104" t="s">
        <v>86</v>
      </c>
      <c r="BV95" s="104" t="s">
        <v>80</v>
      </c>
      <c r="BW95" s="104" t="s">
        <v>87</v>
      </c>
      <c r="BX95" s="104" t="s">
        <v>5</v>
      </c>
      <c r="CL95" s="104" t="s">
        <v>1</v>
      </c>
      <c r="CM95" s="104" t="s">
        <v>88</v>
      </c>
    </row>
    <row r="96" spans="1:91" s="7" customFormat="1" ht="16.5" customHeight="1">
      <c r="A96" s="94" t="s">
        <v>82</v>
      </c>
      <c r="B96" s="95"/>
      <c r="C96" s="96"/>
      <c r="D96" s="294" t="s">
        <v>89</v>
      </c>
      <c r="E96" s="294"/>
      <c r="F96" s="294"/>
      <c r="G96" s="294"/>
      <c r="H96" s="294"/>
      <c r="I96" s="97"/>
      <c r="J96" s="294" t="s">
        <v>90</v>
      </c>
      <c r="K96" s="294"/>
      <c r="L96" s="294"/>
      <c r="M96" s="294"/>
      <c r="N96" s="294"/>
      <c r="O96" s="294"/>
      <c r="P96" s="294"/>
      <c r="Q96" s="294"/>
      <c r="R96" s="294"/>
      <c r="S96" s="294"/>
      <c r="T96" s="294"/>
      <c r="U96" s="294"/>
      <c r="V96" s="294"/>
      <c r="W96" s="294"/>
      <c r="X96" s="294"/>
      <c r="Y96" s="294"/>
      <c r="Z96" s="294"/>
      <c r="AA96" s="294"/>
      <c r="AB96" s="294"/>
      <c r="AC96" s="294"/>
      <c r="AD96" s="294"/>
      <c r="AE96" s="294"/>
      <c r="AF96" s="294"/>
      <c r="AG96" s="292">
        <f>'SO-02 - Napojení ramene D...'!J32</f>
        <v>0</v>
      </c>
      <c r="AH96" s="293"/>
      <c r="AI96" s="293"/>
      <c r="AJ96" s="293"/>
      <c r="AK96" s="293"/>
      <c r="AL96" s="293"/>
      <c r="AM96" s="293"/>
      <c r="AN96" s="292">
        <f t="shared" si="0"/>
        <v>0</v>
      </c>
      <c r="AO96" s="293"/>
      <c r="AP96" s="293"/>
      <c r="AQ96" s="98" t="s">
        <v>85</v>
      </c>
      <c r="AR96" s="99"/>
      <c r="AS96" s="100">
        <v>0</v>
      </c>
      <c r="AT96" s="101">
        <f t="shared" si="1"/>
        <v>0</v>
      </c>
      <c r="AU96" s="102">
        <f>'SO-02 - Napojení ramene D...'!P130</f>
        <v>0</v>
      </c>
      <c r="AV96" s="101">
        <f>'SO-02 - Napojení ramene D...'!J35</f>
        <v>0</v>
      </c>
      <c r="AW96" s="101">
        <f>'SO-02 - Napojení ramene D...'!J36</f>
        <v>0</v>
      </c>
      <c r="AX96" s="101">
        <f>'SO-02 - Napojení ramene D...'!J37</f>
        <v>0</v>
      </c>
      <c r="AY96" s="101">
        <f>'SO-02 - Napojení ramene D...'!J38</f>
        <v>0</v>
      </c>
      <c r="AZ96" s="101">
        <f>'SO-02 - Napojení ramene D...'!F35</f>
        <v>0</v>
      </c>
      <c r="BA96" s="101">
        <f>'SO-02 - Napojení ramene D...'!F36</f>
        <v>0</v>
      </c>
      <c r="BB96" s="101">
        <f>'SO-02 - Napojení ramene D...'!F37</f>
        <v>0</v>
      </c>
      <c r="BC96" s="101">
        <f>'SO-02 - Napojení ramene D...'!F38</f>
        <v>0</v>
      </c>
      <c r="BD96" s="103">
        <f>'SO-02 - Napojení ramene D...'!F39</f>
        <v>0</v>
      </c>
      <c r="BT96" s="104" t="s">
        <v>86</v>
      </c>
      <c r="BV96" s="104" t="s">
        <v>80</v>
      </c>
      <c r="BW96" s="104" t="s">
        <v>91</v>
      </c>
      <c r="BX96" s="104" t="s">
        <v>5</v>
      </c>
      <c r="CL96" s="104" t="s">
        <v>1</v>
      </c>
      <c r="CM96" s="104" t="s">
        <v>88</v>
      </c>
    </row>
    <row r="97" spans="1:91" s="7" customFormat="1" ht="16.5" customHeight="1">
      <c r="A97" s="94" t="s">
        <v>82</v>
      </c>
      <c r="B97" s="95"/>
      <c r="C97" s="96"/>
      <c r="D97" s="294" t="s">
        <v>92</v>
      </c>
      <c r="E97" s="294"/>
      <c r="F97" s="294"/>
      <c r="G97" s="294"/>
      <c r="H97" s="294"/>
      <c r="I97" s="97"/>
      <c r="J97" s="294" t="s">
        <v>93</v>
      </c>
      <c r="K97" s="294"/>
      <c r="L97" s="294"/>
      <c r="M97" s="294"/>
      <c r="N97" s="294"/>
      <c r="O97" s="294"/>
      <c r="P97" s="294"/>
      <c r="Q97" s="294"/>
      <c r="R97" s="294"/>
      <c r="S97" s="294"/>
      <c r="T97" s="294"/>
      <c r="U97" s="294"/>
      <c r="V97" s="294"/>
      <c r="W97" s="294"/>
      <c r="X97" s="294"/>
      <c r="Y97" s="294"/>
      <c r="Z97" s="294"/>
      <c r="AA97" s="294"/>
      <c r="AB97" s="294"/>
      <c r="AC97" s="294"/>
      <c r="AD97" s="294"/>
      <c r="AE97" s="294"/>
      <c r="AF97" s="294"/>
      <c r="AG97" s="292">
        <f>'SO-03 - Zasypání stávajíc...'!J32</f>
        <v>0</v>
      </c>
      <c r="AH97" s="293"/>
      <c r="AI97" s="293"/>
      <c r="AJ97" s="293"/>
      <c r="AK97" s="293"/>
      <c r="AL97" s="293"/>
      <c r="AM97" s="293"/>
      <c r="AN97" s="292">
        <f t="shared" si="0"/>
        <v>0</v>
      </c>
      <c r="AO97" s="293"/>
      <c r="AP97" s="293"/>
      <c r="AQ97" s="98" t="s">
        <v>85</v>
      </c>
      <c r="AR97" s="99"/>
      <c r="AS97" s="100">
        <v>0</v>
      </c>
      <c r="AT97" s="101">
        <f t="shared" si="1"/>
        <v>0</v>
      </c>
      <c r="AU97" s="102">
        <f>'SO-03 - Zasypání stávajíc...'!P131</f>
        <v>0</v>
      </c>
      <c r="AV97" s="101">
        <f>'SO-03 - Zasypání stávajíc...'!J35</f>
        <v>0</v>
      </c>
      <c r="AW97" s="101">
        <f>'SO-03 - Zasypání stávajíc...'!J36</f>
        <v>0</v>
      </c>
      <c r="AX97" s="101">
        <f>'SO-03 - Zasypání stávajíc...'!J37</f>
        <v>0</v>
      </c>
      <c r="AY97" s="101">
        <f>'SO-03 - Zasypání stávajíc...'!J38</f>
        <v>0</v>
      </c>
      <c r="AZ97" s="101">
        <f>'SO-03 - Zasypání stávajíc...'!F35</f>
        <v>0</v>
      </c>
      <c r="BA97" s="101">
        <f>'SO-03 - Zasypání stávajíc...'!F36</f>
        <v>0</v>
      </c>
      <c r="BB97" s="101">
        <f>'SO-03 - Zasypání stávajíc...'!F37</f>
        <v>0</v>
      </c>
      <c r="BC97" s="101">
        <f>'SO-03 - Zasypání stávajíc...'!F38</f>
        <v>0</v>
      </c>
      <c r="BD97" s="103">
        <f>'SO-03 - Zasypání stávajíc...'!F39</f>
        <v>0</v>
      </c>
      <c r="BT97" s="104" t="s">
        <v>86</v>
      </c>
      <c r="BV97" s="104" t="s">
        <v>80</v>
      </c>
      <c r="BW97" s="104" t="s">
        <v>94</v>
      </c>
      <c r="BX97" s="104" t="s">
        <v>5</v>
      </c>
      <c r="CL97" s="104" t="s">
        <v>1</v>
      </c>
      <c r="CM97" s="104" t="s">
        <v>88</v>
      </c>
    </row>
    <row r="98" spans="1:91" s="7" customFormat="1" ht="16.5" customHeight="1">
      <c r="A98" s="94" t="s">
        <v>82</v>
      </c>
      <c r="B98" s="95"/>
      <c r="C98" s="96"/>
      <c r="D98" s="294" t="s">
        <v>95</v>
      </c>
      <c r="E98" s="294"/>
      <c r="F98" s="294"/>
      <c r="G98" s="294"/>
      <c r="H98" s="294"/>
      <c r="I98" s="97"/>
      <c r="J98" s="294" t="s">
        <v>96</v>
      </c>
      <c r="K98" s="294"/>
      <c r="L98" s="294"/>
      <c r="M98" s="294"/>
      <c r="N98" s="294"/>
      <c r="O98" s="294"/>
      <c r="P98" s="294"/>
      <c r="Q98" s="294"/>
      <c r="R98" s="294"/>
      <c r="S98" s="294"/>
      <c r="T98" s="294"/>
      <c r="U98" s="294"/>
      <c r="V98" s="294"/>
      <c r="W98" s="294"/>
      <c r="X98" s="294"/>
      <c r="Y98" s="294"/>
      <c r="Z98" s="294"/>
      <c r="AA98" s="294"/>
      <c r="AB98" s="294"/>
      <c r="AC98" s="294"/>
      <c r="AD98" s="294"/>
      <c r="AE98" s="294"/>
      <c r="AF98" s="294"/>
      <c r="AG98" s="292">
        <f>'SO-04 - Dosypání ochranné...'!J32</f>
        <v>0</v>
      </c>
      <c r="AH98" s="293"/>
      <c r="AI98" s="293"/>
      <c r="AJ98" s="293"/>
      <c r="AK98" s="293"/>
      <c r="AL98" s="293"/>
      <c r="AM98" s="293"/>
      <c r="AN98" s="292">
        <f t="shared" si="0"/>
        <v>0</v>
      </c>
      <c r="AO98" s="293"/>
      <c r="AP98" s="293"/>
      <c r="AQ98" s="98" t="s">
        <v>85</v>
      </c>
      <c r="AR98" s="99"/>
      <c r="AS98" s="100">
        <v>0</v>
      </c>
      <c r="AT98" s="101">
        <f t="shared" si="1"/>
        <v>0</v>
      </c>
      <c r="AU98" s="102">
        <f>'SO-04 - Dosypání ochranné...'!P130</f>
        <v>0</v>
      </c>
      <c r="AV98" s="101">
        <f>'SO-04 - Dosypání ochranné...'!J35</f>
        <v>0</v>
      </c>
      <c r="AW98" s="101">
        <f>'SO-04 - Dosypání ochranné...'!J36</f>
        <v>0</v>
      </c>
      <c r="AX98" s="101">
        <f>'SO-04 - Dosypání ochranné...'!J37</f>
        <v>0</v>
      </c>
      <c r="AY98" s="101">
        <f>'SO-04 - Dosypání ochranné...'!J38</f>
        <v>0</v>
      </c>
      <c r="AZ98" s="101">
        <f>'SO-04 - Dosypání ochranné...'!F35</f>
        <v>0</v>
      </c>
      <c r="BA98" s="101">
        <f>'SO-04 - Dosypání ochranné...'!F36</f>
        <v>0</v>
      </c>
      <c r="BB98" s="101">
        <f>'SO-04 - Dosypání ochranné...'!F37</f>
        <v>0</v>
      </c>
      <c r="BC98" s="101">
        <f>'SO-04 - Dosypání ochranné...'!F38</f>
        <v>0</v>
      </c>
      <c r="BD98" s="103">
        <f>'SO-04 - Dosypání ochranné...'!F39</f>
        <v>0</v>
      </c>
      <c r="BT98" s="104" t="s">
        <v>86</v>
      </c>
      <c r="BV98" s="104" t="s">
        <v>80</v>
      </c>
      <c r="BW98" s="104" t="s">
        <v>97</v>
      </c>
      <c r="BX98" s="104" t="s">
        <v>5</v>
      </c>
      <c r="CL98" s="104" t="s">
        <v>1</v>
      </c>
      <c r="CM98" s="104" t="s">
        <v>88</v>
      </c>
    </row>
    <row r="99" spans="1:91" s="7" customFormat="1" ht="16.5" customHeight="1">
      <c r="A99" s="94" t="s">
        <v>82</v>
      </c>
      <c r="B99" s="95"/>
      <c r="C99" s="96"/>
      <c r="D99" s="294" t="s">
        <v>98</v>
      </c>
      <c r="E99" s="294"/>
      <c r="F99" s="294"/>
      <c r="G99" s="294"/>
      <c r="H99" s="294"/>
      <c r="I99" s="97"/>
      <c r="J99" s="294" t="s">
        <v>99</v>
      </c>
      <c r="K99" s="294"/>
      <c r="L99" s="294"/>
      <c r="M99" s="294"/>
      <c r="N99" s="294"/>
      <c r="O99" s="294"/>
      <c r="P99" s="294"/>
      <c r="Q99" s="294"/>
      <c r="R99" s="294"/>
      <c r="S99" s="294"/>
      <c r="T99" s="294"/>
      <c r="U99" s="294"/>
      <c r="V99" s="294"/>
      <c r="W99" s="294"/>
      <c r="X99" s="294"/>
      <c r="Y99" s="294"/>
      <c r="Z99" s="294"/>
      <c r="AA99" s="294"/>
      <c r="AB99" s="294"/>
      <c r="AC99" s="294"/>
      <c r="AD99" s="294"/>
      <c r="AE99" s="294"/>
      <c r="AF99" s="294"/>
      <c r="AG99" s="292">
        <f>'VRN - Vedlejší rozpočtové...'!J32</f>
        <v>0</v>
      </c>
      <c r="AH99" s="293"/>
      <c r="AI99" s="293"/>
      <c r="AJ99" s="293"/>
      <c r="AK99" s="293"/>
      <c r="AL99" s="293"/>
      <c r="AM99" s="293"/>
      <c r="AN99" s="292">
        <f t="shared" si="0"/>
        <v>0</v>
      </c>
      <c r="AO99" s="293"/>
      <c r="AP99" s="293"/>
      <c r="AQ99" s="98" t="s">
        <v>85</v>
      </c>
      <c r="AR99" s="99"/>
      <c r="AS99" s="105">
        <v>0</v>
      </c>
      <c r="AT99" s="106">
        <f t="shared" si="1"/>
        <v>0</v>
      </c>
      <c r="AU99" s="107">
        <f>'VRN - Vedlejší rozpočtové...'!P128</f>
        <v>0</v>
      </c>
      <c r="AV99" s="106">
        <f>'VRN - Vedlejší rozpočtové...'!J35</f>
        <v>0</v>
      </c>
      <c r="AW99" s="106">
        <f>'VRN - Vedlejší rozpočtové...'!J36</f>
        <v>0</v>
      </c>
      <c r="AX99" s="106">
        <f>'VRN - Vedlejší rozpočtové...'!J37</f>
        <v>0</v>
      </c>
      <c r="AY99" s="106">
        <f>'VRN - Vedlejší rozpočtové...'!J38</f>
        <v>0</v>
      </c>
      <c r="AZ99" s="106">
        <f>'VRN - Vedlejší rozpočtové...'!F35</f>
        <v>0</v>
      </c>
      <c r="BA99" s="106">
        <f>'VRN - Vedlejší rozpočtové...'!F36</f>
        <v>0</v>
      </c>
      <c r="BB99" s="106">
        <f>'VRN - Vedlejší rozpočtové...'!F37</f>
        <v>0</v>
      </c>
      <c r="BC99" s="106">
        <f>'VRN - Vedlejší rozpočtové...'!F38</f>
        <v>0</v>
      </c>
      <c r="BD99" s="108">
        <f>'VRN - Vedlejší rozpočtové...'!F39</f>
        <v>0</v>
      </c>
      <c r="BT99" s="104" t="s">
        <v>86</v>
      </c>
      <c r="BV99" s="104" t="s">
        <v>80</v>
      </c>
      <c r="BW99" s="104" t="s">
        <v>100</v>
      </c>
      <c r="BX99" s="104" t="s">
        <v>5</v>
      </c>
      <c r="CL99" s="104" t="s">
        <v>1</v>
      </c>
      <c r="CM99" s="104" t="s">
        <v>88</v>
      </c>
    </row>
    <row r="100" spans="1:91" ht="11.25">
      <c r="B100" s="21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0"/>
    </row>
    <row r="101" spans="1:91" s="2" customFormat="1" ht="30" customHeight="1">
      <c r="A101" s="35"/>
      <c r="B101" s="36"/>
      <c r="C101" s="83" t="s">
        <v>101</v>
      </c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00">
        <f>ROUND(SUM(AG102:AG105), 2)</f>
        <v>0</v>
      </c>
      <c r="AH101" s="300"/>
      <c r="AI101" s="300"/>
      <c r="AJ101" s="300"/>
      <c r="AK101" s="300"/>
      <c r="AL101" s="300"/>
      <c r="AM101" s="300"/>
      <c r="AN101" s="300">
        <f>ROUND(SUM(AN102:AN105), 2)</f>
        <v>0</v>
      </c>
      <c r="AO101" s="300"/>
      <c r="AP101" s="300"/>
      <c r="AQ101" s="109"/>
      <c r="AR101" s="38"/>
      <c r="AS101" s="76" t="s">
        <v>102</v>
      </c>
      <c r="AT101" s="77" t="s">
        <v>103</v>
      </c>
      <c r="AU101" s="77" t="s">
        <v>42</v>
      </c>
      <c r="AV101" s="78" t="s">
        <v>65</v>
      </c>
      <c r="AW101" s="35"/>
      <c r="AX101" s="35"/>
      <c r="AY101" s="35"/>
      <c r="AZ101" s="35"/>
      <c r="BA101" s="35"/>
      <c r="BB101" s="35"/>
      <c r="BC101" s="35"/>
      <c r="BD101" s="35"/>
      <c r="BE101" s="35"/>
    </row>
    <row r="102" spans="1:91" s="2" customFormat="1" ht="19.899999999999999" customHeight="1">
      <c r="A102" s="35"/>
      <c r="B102" s="36"/>
      <c r="C102" s="37"/>
      <c r="D102" s="295" t="s">
        <v>104</v>
      </c>
      <c r="E102" s="295"/>
      <c r="F102" s="295"/>
      <c r="G102" s="295"/>
      <c r="H102" s="295"/>
      <c r="I102" s="295"/>
      <c r="J102" s="295"/>
      <c r="K102" s="295"/>
      <c r="L102" s="295"/>
      <c r="M102" s="295"/>
      <c r="N102" s="295"/>
      <c r="O102" s="295"/>
      <c r="P102" s="295"/>
      <c r="Q102" s="295"/>
      <c r="R102" s="295"/>
      <c r="S102" s="295"/>
      <c r="T102" s="295"/>
      <c r="U102" s="295"/>
      <c r="V102" s="295"/>
      <c r="W102" s="295"/>
      <c r="X102" s="295"/>
      <c r="Y102" s="295"/>
      <c r="Z102" s="295"/>
      <c r="AA102" s="295"/>
      <c r="AB102" s="295"/>
      <c r="AC102" s="37"/>
      <c r="AD102" s="37"/>
      <c r="AE102" s="37"/>
      <c r="AF102" s="37"/>
      <c r="AG102" s="296">
        <f>ROUND(AG94 * AS102, 2)</f>
        <v>0</v>
      </c>
      <c r="AH102" s="297"/>
      <c r="AI102" s="297"/>
      <c r="AJ102" s="297"/>
      <c r="AK102" s="297"/>
      <c r="AL102" s="297"/>
      <c r="AM102" s="297"/>
      <c r="AN102" s="297">
        <f>ROUND(AG102 + AV102, 2)</f>
        <v>0</v>
      </c>
      <c r="AO102" s="297"/>
      <c r="AP102" s="297"/>
      <c r="AQ102" s="37"/>
      <c r="AR102" s="38"/>
      <c r="AS102" s="112">
        <v>0</v>
      </c>
      <c r="AT102" s="113" t="s">
        <v>105</v>
      </c>
      <c r="AU102" s="113" t="s">
        <v>43</v>
      </c>
      <c r="AV102" s="114">
        <f>ROUND(IF(AU102="základní",AG102*L32,IF(AU102="snížená",AG102*L33,0)), 2)</f>
        <v>0</v>
      </c>
      <c r="AW102" s="35"/>
      <c r="AX102" s="35"/>
      <c r="AY102" s="35"/>
      <c r="AZ102" s="35"/>
      <c r="BA102" s="35"/>
      <c r="BB102" s="35"/>
      <c r="BC102" s="35"/>
      <c r="BD102" s="35"/>
      <c r="BE102" s="35"/>
      <c r="BV102" s="17" t="s">
        <v>106</v>
      </c>
      <c r="BY102" s="115">
        <f>IF(AU102="základní",AV102,0)</f>
        <v>0</v>
      </c>
      <c r="BZ102" s="115">
        <f>IF(AU102="snížená",AV102,0)</f>
        <v>0</v>
      </c>
      <c r="CA102" s="115">
        <v>0</v>
      </c>
      <c r="CB102" s="115">
        <v>0</v>
      </c>
      <c r="CC102" s="115">
        <v>0</v>
      </c>
      <c r="CD102" s="115">
        <f>IF(AU102="základní",AG102,0)</f>
        <v>0</v>
      </c>
      <c r="CE102" s="115">
        <f>IF(AU102="snížená",AG102,0)</f>
        <v>0</v>
      </c>
      <c r="CF102" s="115">
        <f>IF(AU102="zákl. přenesená",AG102,0)</f>
        <v>0</v>
      </c>
      <c r="CG102" s="115">
        <f>IF(AU102="sníž. přenesená",AG102,0)</f>
        <v>0</v>
      </c>
      <c r="CH102" s="115">
        <f>IF(AU102="nulová",AG102,0)</f>
        <v>0</v>
      </c>
      <c r="CI102" s="17">
        <f>IF(AU102="základní",1,IF(AU102="snížená",2,IF(AU102="zákl. přenesená",4,IF(AU102="sníž. přenesená",5,3))))</f>
        <v>1</v>
      </c>
      <c r="CJ102" s="17">
        <f>IF(AT102="stavební čast",1,IF(AT102="investiční čast",2,3))</f>
        <v>1</v>
      </c>
      <c r="CK102" s="17" t="str">
        <f>IF(D102="Vyplň vlastní","","x")</f>
        <v>x</v>
      </c>
    </row>
    <row r="103" spans="1:91" s="2" customFormat="1" ht="19.899999999999999" customHeight="1">
      <c r="A103" s="35"/>
      <c r="B103" s="36"/>
      <c r="C103" s="37"/>
      <c r="D103" s="298" t="s">
        <v>107</v>
      </c>
      <c r="E103" s="295"/>
      <c r="F103" s="295"/>
      <c r="G103" s="295"/>
      <c r="H103" s="295"/>
      <c r="I103" s="295"/>
      <c r="J103" s="295"/>
      <c r="K103" s="295"/>
      <c r="L103" s="295"/>
      <c r="M103" s="295"/>
      <c r="N103" s="295"/>
      <c r="O103" s="295"/>
      <c r="P103" s="295"/>
      <c r="Q103" s="295"/>
      <c r="R103" s="295"/>
      <c r="S103" s="295"/>
      <c r="T103" s="295"/>
      <c r="U103" s="295"/>
      <c r="V103" s="295"/>
      <c r="W103" s="295"/>
      <c r="X103" s="295"/>
      <c r="Y103" s="295"/>
      <c r="Z103" s="295"/>
      <c r="AA103" s="295"/>
      <c r="AB103" s="295"/>
      <c r="AC103" s="37"/>
      <c r="AD103" s="37"/>
      <c r="AE103" s="37"/>
      <c r="AF103" s="37"/>
      <c r="AG103" s="296">
        <f>ROUND(AG94 * AS103, 2)</f>
        <v>0</v>
      </c>
      <c r="AH103" s="297"/>
      <c r="AI103" s="297"/>
      <c r="AJ103" s="297"/>
      <c r="AK103" s="297"/>
      <c r="AL103" s="297"/>
      <c r="AM103" s="297"/>
      <c r="AN103" s="297">
        <f>ROUND(AG103 + AV103, 2)</f>
        <v>0</v>
      </c>
      <c r="AO103" s="297"/>
      <c r="AP103" s="297"/>
      <c r="AQ103" s="37"/>
      <c r="AR103" s="38"/>
      <c r="AS103" s="112">
        <v>0</v>
      </c>
      <c r="AT103" s="113" t="s">
        <v>105</v>
      </c>
      <c r="AU103" s="113" t="s">
        <v>43</v>
      </c>
      <c r="AV103" s="114">
        <f>ROUND(IF(AU103="základní",AG103*L32,IF(AU103="snížená",AG103*L33,0)), 2)</f>
        <v>0</v>
      </c>
      <c r="AW103" s="35"/>
      <c r="AX103" s="35"/>
      <c r="AY103" s="35"/>
      <c r="AZ103" s="35"/>
      <c r="BA103" s="35"/>
      <c r="BB103" s="35"/>
      <c r="BC103" s="35"/>
      <c r="BD103" s="35"/>
      <c r="BE103" s="35"/>
      <c r="BV103" s="17" t="s">
        <v>108</v>
      </c>
      <c r="BY103" s="115">
        <f>IF(AU103="základní",AV103,0)</f>
        <v>0</v>
      </c>
      <c r="BZ103" s="115">
        <f>IF(AU103="snížená",AV103,0)</f>
        <v>0</v>
      </c>
      <c r="CA103" s="115">
        <v>0</v>
      </c>
      <c r="CB103" s="115">
        <v>0</v>
      </c>
      <c r="CC103" s="115">
        <v>0</v>
      </c>
      <c r="CD103" s="115">
        <f>IF(AU103="základní",AG103,0)</f>
        <v>0</v>
      </c>
      <c r="CE103" s="115">
        <f>IF(AU103="snížená",AG103,0)</f>
        <v>0</v>
      </c>
      <c r="CF103" s="115">
        <f>IF(AU103="zákl. přenesená",AG103,0)</f>
        <v>0</v>
      </c>
      <c r="CG103" s="115">
        <f>IF(AU103="sníž. přenesená",AG103,0)</f>
        <v>0</v>
      </c>
      <c r="CH103" s="115">
        <f>IF(AU103="nulová",AG103,0)</f>
        <v>0</v>
      </c>
      <c r="CI103" s="17">
        <f>IF(AU103="základní",1,IF(AU103="snížená",2,IF(AU103="zákl. přenesená",4,IF(AU103="sníž. přenesená",5,3))))</f>
        <v>1</v>
      </c>
      <c r="CJ103" s="17">
        <f>IF(AT103="stavební čast",1,IF(AT103="investiční čast",2,3))</f>
        <v>1</v>
      </c>
      <c r="CK103" s="17" t="str">
        <f>IF(D103="Vyplň vlastní","","x")</f>
        <v/>
      </c>
    </row>
    <row r="104" spans="1:91" s="2" customFormat="1" ht="19.899999999999999" customHeight="1">
      <c r="A104" s="35"/>
      <c r="B104" s="36"/>
      <c r="C104" s="37"/>
      <c r="D104" s="298" t="s">
        <v>107</v>
      </c>
      <c r="E104" s="295"/>
      <c r="F104" s="295"/>
      <c r="G104" s="295"/>
      <c r="H104" s="295"/>
      <c r="I104" s="295"/>
      <c r="J104" s="295"/>
      <c r="K104" s="295"/>
      <c r="L104" s="295"/>
      <c r="M104" s="295"/>
      <c r="N104" s="295"/>
      <c r="O104" s="295"/>
      <c r="P104" s="295"/>
      <c r="Q104" s="295"/>
      <c r="R104" s="295"/>
      <c r="S104" s="295"/>
      <c r="T104" s="295"/>
      <c r="U104" s="295"/>
      <c r="V104" s="295"/>
      <c r="W104" s="295"/>
      <c r="X104" s="295"/>
      <c r="Y104" s="295"/>
      <c r="Z104" s="295"/>
      <c r="AA104" s="295"/>
      <c r="AB104" s="295"/>
      <c r="AC104" s="37"/>
      <c r="AD104" s="37"/>
      <c r="AE104" s="37"/>
      <c r="AF104" s="37"/>
      <c r="AG104" s="296">
        <f>ROUND(AG94 * AS104, 2)</f>
        <v>0</v>
      </c>
      <c r="AH104" s="297"/>
      <c r="AI104" s="297"/>
      <c r="AJ104" s="297"/>
      <c r="AK104" s="297"/>
      <c r="AL104" s="297"/>
      <c r="AM104" s="297"/>
      <c r="AN104" s="297">
        <f>ROUND(AG104 + AV104, 2)</f>
        <v>0</v>
      </c>
      <c r="AO104" s="297"/>
      <c r="AP104" s="297"/>
      <c r="AQ104" s="37"/>
      <c r="AR104" s="38"/>
      <c r="AS104" s="112">
        <v>0</v>
      </c>
      <c r="AT104" s="113" t="s">
        <v>105</v>
      </c>
      <c r="AU104" s="113" t="s">
        <v>43</v>
      </c>
      <c r="AV104" s="114">
        <f>ROUND(IF(AU104="základní",AG104*L32,IF(AU104="snížená",AG104*L33,0)), 2)</f>
        <v>0</v>
      </c>
      <c r="AW104" s="35"/>
      <c r="AX104" s="35"/>
      <c r="AY104" s="35"/>
      <c r="AZ104" s="35"/>
      <c r="BA104" s="35"/>
      <c r="BB104" s="35"/>
      <c r="BC104" s="35"/>
      <c r="BD104" s="35"/>
      <c r="BE104" s="35"/>
      <c r="BV104" s="17" t="s">
        <v>108</v>
      </c>
      <c r="BY104" s="115">
        <f>IF(AU104="základní",AV104,0)</f>
        <v>0</v>
      </c>
      <c r="BZ104" s="115">
        <f>IF(AU104="snížená",AV104,0)</f>
        <v>0</v>
      </c>
      <c r="CA104" s="115">
        <v>0</v>
      </c>
      <c r="CB104" s="115">
        <v>0</v>
      </c>
      <c r="CC104" s="115">
        <v>0</v>
      </c>
      <c r="CD104" s="115">
        <f>IF(AU104="základní",AG104,0)</f>
        <v>0</v>
      </c>
      <c r="CE104" s="115">
        <f>IF(AU104="snížená",AG104,0)</f>
        <v>0</v>
      </c>
      <c r="CF104" s="115">
        <f>IF(AU104="zákl. přenesená",AG104,0)</f>
        <v>0</v>
      </c>
      <c r="CG104" s="115">
        <f>IF(AU104="sníž. přenesená",AG104,0)</f>
        <v>0</v>
      </c>
      <c r="CH104" s="115">
        <f>IF(AU104="nulová",AG104,0)</f>
        <v>0</v>
      </c>
      <c r="CI104" s="17">
        <f>IF(AU104="základní",1,IF(AU104="snížená",2,IF(AU104="zákl. přenesená",4,IF(AU104="sníž. přenesená",5,3))))</f>
        <v>1</v>
      </c>
      <c r="CJ104" s="17">
        <f>IF(AT104="stavební čast",1,IF(AT104="investiční čast",2,3))</f>
        <v>1</v>
      </c>
      <c r="CK104" s="17" t="str">
        <f>IF(D104="Vyplň vlastní","","x")</f>
        <v/>
      </c>
    </row>
    <row r="105" spans="1:91" s="2" customFormat="1" ht="19.899999999999999" customHeight="1">
      <c r="A105" s="35"/>
      <c r="B105" s="36"/>
      <c r="C105" s="37"/>
      <c r="D105" s="298" t="s">
        <v>107</v>
      </c>
      <c r="E105" s="295"/>
      <c r="F105" s="295"/>
      <c r="G105" s="295"/>
      <c r="H105" s="295"/>
      <c r="I105" s="295"/>
      <c r="J105" s="295"/>
      <c r="K105" s="295"/>
      <c r="L105" s="295"/>
      <c r="M105" s="295"/>
      <c r="N105" s="295"/>
      <c r="O105" s="295"/>
      <c r="P105" s="295"/>
      <c r="Q105" s="295"/>
      <c r="R105" s="295"/>
      <c r="S105" s="295"/>
      <c r="T105" s="295"/>
      <c r="U105" s="295"/>
      <c r="V105" s="295"/>
      <c r="W105" s="295"/>
      <c r="X105" s="295"/>
      <c r="Y105" s="295"/>
      <c r="Z105" s="295"/>
      <c r="AA105" s="295"/>
      <c r="AB105" s="295"/>
      <c r="AC105" s="37"/>
      <c r="AD105" s="37"/>
      <c r="AE105" s="37"/>
      <c r="AF105" s="37"/>
      <c r="AG105" s="296">
        <f>ROUND(AG94 * AS105, 2)</f>
        <v>0</v>
      </c>
      <c r="AH105" s="297"/>
      <c r="AI105" s="297"/>
      <c r="AJ105" s="297"/>
      <c r="AK105" s="297"/>
      <c r="AL105" s="297"/>
      <c r="AM105" s="297"/>
      <c r="AN105" s="297">
        <f>ROUND(AG105 + AV105, 2)</f>
        <v>0</v>
      </c>
      <c r="AO105" s="297"/>
      <c r="AP105" s="297"/>
      <c r="AQ105" s="37"/>
      <c r="AR105" s="38"/>
      <c r="AS105" s="116">
        <v>0</v>
      </c>
      <c r="AT105" s="117" t="s">
        <v>105</v>
      </c>
      <c r="AU105" s="117" t="s">
        <v>43</v>
      </c>
      <c r="AV105" s="118">
        <f>ROUND(IF(AU105="základní",AG105*L32,IF(AU105="snížená",AG105*L33,0)), 2)</f>
        <v>0</v>
      </c>
      <c r="AW105" s="35"/>
      <c r="AX105" s="35"/>
      <c r="AY105" s="35"/>
      <c r="AZ105" s="35"/>
      <c r="BA105" s="35"/>
      <c r="BB105" s="35"/>
      <c r="BC105" s="35"/>
      <c r="BD105" s="35"/>
      <c r="BE105" s="35"/>
      <c r="BV105" s="17" t="s">
        <v>108</v>
      </c>
      <c r="BY105" s="115">
        <f>IF(AU105="základní",AV105,0)</f>
        <v>0</v>
      </c>
      <c r="BZ105" s="115">
        <f>IF(AU105="snížená",AV105,0)</f>
        <v>0</v>
      </c>
      <c r="CA105" s="115">
        <v>0</v>
      </c>
      <c r="CB105" s="115">
        <v>0</v>
      </c>
      <c r="CC105" s="115">
        <v>0</v>
      </c>
      <c r="CD105" s="115">
        <f>IF(AU105="základní",AG105,0)</f>
        <v>0</v>
      </c>
      <c r="CE105" s="115">
        <f>IF(AU105="snížená",AG105,0)</f>
        <v>0</v>
      </c>
      <c r="CF105" s="115">
        <f>IF(AU105="zákl. přenesená",AG105,0)</f>
        <v>0</v>
      </c>
      <c r="CG105" s="115">
        <f>IF(AU105="sníž. přenesená",AG105,0)</f>
        <v>0</v>
      </c>
      <c r="CH105" s="115">
        <f>IF(AU105="nulová",AG105,0)</f>
        <v>0</v>
      </c>
      <c r="CI105" s="17">
        <f>IF(AU105="základní",1,IF(AU105="snížená",2,IF(AU105="zákl. přenesená",4,IF(AU105="sníž. přenesená",5,3))))</f>
        <v>1</v>
      </c>
      <c r="CJ105" s="17">
        <f>IF(AT105="stavební čast",1,IF(AT105="investiční čast",2,3))</f>
        <v>1</v>
      </c>
      <c r="CK105" s="17" t="str">
        <f>IF(D105="Vyplň vlastní","","x")</f>
        <v/>
      </c>
    </row>
    <row r="106" spans="1:91" s="2" customFormat="1" ht="10.9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8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</row>
    <row r="107" spans="1:91" s="2" customFormat="1" ht="30" customHeight="1">
      <c r="A107" s="35"/>
      <c r="B107" s="36"/>
      <c r="C107" s="119" t="s">
        <v>109</v>
      </c>
      <c r="D107" s="120"/>
      <c r="E107" s="120"/>
      <c r="F107" s="120"/>
      <c r="G107" s="120"/>
      <c r="H107" s="120"/>
      <c r="I107" s="120"/>
      <c r="J107" s="120"/>
      <c r="K107" s="120"/>
      <c r="L107" s="120"/>
      <c r="M107" s="120"/>
      <c r="N107" s="120"/>
      <c r="O107" s="120"/>
      <c r="P107" s="120"/>
      <c r="Q107" s="120"/>
      <c r="R107" s="120"/>
      <c r="S107" s="120"/>
      <c r="T107" s="120"/>
      <c r="U107" s="120"/>
      <c r="V107" s="120"/>
      <c r="W107" s="120"/>
      <c r="X107" s="120"/>
      <c r="Y107" s="120"/>
      <c r="Z107" s="120"/>
      <c r="AA107" s="120"/>
      <c r="AB107" s="120"/>
      <c r="AC107" s="120"/>
      <c r="AD107" s="120"/>
      <c r="AE107" s="120"/>
      <c r="AF107" s="120"/>
      <c r="AG107" s="301">
        <f>ROUND(AG94 + AG101, 2)</f>
        <v>0</v>
      </c>
      <c r="AH107" s="301"/>
      <c r="AI107" s="301"/>
      <c r="AJ107" s="301"/>
      <c r="AK107" s="301"/>
      <c r="AL107" s="301"/>
      <c r="AM107" s="301"/>
      <c r="AN107" s="301">
        <f>ROUND(AN94 + AN101, 2)</f>
        <v>0</v>
      </c>
      <c r="AO107" s="301"/>
      <c r="AP107" s="301"/>
      <c r="AQ107" s="120"/>
      <c r="AR107" s="38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</row>
    <row r="108" spans="1:91" s="2" customFormat="1" ht="6.95" customHeight="1">
      <c r="A108" s="35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38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</row>
  </sheetData>
  <mergeCells count="76">
    <mergeCell ref="AR2:BE2"/>
    <mergeCell ref="AK36:AO36"/>
    <mergeCell ref="W36:AE36"/>
    <mergeCell ref="L36:P36"/>
    <mergeCell ref="AK38:AO38"/>
    <mergeCell ref="X38:AB38"/>
    <mergeCell ref="AK34:AO34"/>
    <mergeCell ref="L34:P34"/>
    <mergeCell ref="W34:AE34"/>
    <mergeCell ref="W35:AE35"/>
    <mergeCell ref="L35:P35"/>
    <mergeCell ref="AK35:AO35"/>
    <mergeCell ref="L32:P32"/>
    <mergeCell ref="W32:AE32"/>
    <mergeCell ref="W33:AE33"/>
    <mergeCell ref="AK33:AO33"/>
    <mergeCell ref="L33:P33"/>
    <mergeCell ref="AG101:AM101"/>
    <mergeCell ref="AN101:AP101"/>
    <mergeCell ref="AG107:AM107"/>
    <mergeCell ref="AN107:AP107"/>
    <mergeCell ref="BE5:BE34"/>
    <mergeCell ref="K5:AJ5"/>
    <mergeCell ref="K6:AJ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D104:AB104"/>
    <mergeCell ref="AG104:AM104"/>
    <mergeCell ref="AN104:AP104"/>
    <mergeCell ref="D105:AB105"/>
    <mergeCell ref="AG105:AM105"/>
    <mergeCell ref="AN105:AP105"/>
    <mergeCell ref="D102:AB102"/>
    <mergeCell ref="AG102:AM102"/>
    <mergeCell ref="AN102:AP102"/>
    <mergeCell ref="D103:AB103"/>
    <mergeCell ref="AG103:AM103"/>
    <mergeCell ref="AN103:AP103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AG96:AM96"/>
    <mergeCell ref="AN96:AP96"/>
    <mergeCell ref="D96:H96"/>
    <mergeCell ref="AG97:AM97"/>
    <mergeCell ref="D97:H97"/>
    <mergeCell ref="J97:AF97"/>
    <mergeCell ref="AN97:AP97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AG94:AM94"/>
    <mergeCell ref="AN94:AP94"/>
    <mergeCell ref="L85:AJ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101:AU105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1:AT105" xr:uid="{00000000-0002-0000-0000-000001000000}">
      <formula1>"stavební čast, technologická čast, investiční čast"</formula1>
    </dataValidation>
  </dataValidations>
  <hyperlinks>
    <hyperlink ref="A95" location="'SO-01 - Oboustranné napoj...'!C2" display="/" xr:uid="{00000000-0004-0000-0000-000000000000}"/>
    <hyperlink ref="A96" location="'SO-02 - Napojení ramene D...'!C2" display="/" xr:uid="{00000000-0004-0000-0000-000001000000}"/>
    <hyperlink ref="A97" location="'SO-03 - Zasypání stávajíc...'!C2" display="/" xr:uid="{00000000-0004-0000-0000-000002000000}"/>
    <hyperlink ref="A98" location="'SO-04 - Dosypání ochranné...'!C2" display="/" xr:uid="{00000000-0004-0000-0000-000003000000}"/>
    <hyperlink ref="A99" location="'VRN - Vedlejší rozpočtové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2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7" t="s">
        <v>87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20"/>
      <c r="AT3" s="17" t="s">
        <v>88</v>
      </c>
    </row>
    <row r="4" spans="1:46" s="1" customFormat="1" ht="24.95" customHeight="1">
      <c r="B4" s="20"/>
      <c r="D4" s="124" t="s">
        <v>110</v>
      </c>
      <c r="L4" s="20"/>
      <c r="M4" s="125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6" t="s">
        <v>16</v>
      </c>
      <c r="L6" s="20"/>
    </row>
    <row r="7" spans="1:46" s="1" customFormat="1" ht="26.25" customHeight="1">
      <c r="B7" s="20"/>
      <c r="E7" s="323" t="str">
        <f>'Rekapitulace stavby'!K6</f>
        <v>Dyje, rovnovážná dynamika odtokových poměrů - napojení odstavených ramen D20 a D21</v>
      </c>
      <c r="F7" s="324"/>
      <c r="G7" s="324"/>
      <c r="H7" s="324"/>
      <c r="L7" s="20"/>
    </row>
    <row r="8" spans="1:46" s="2" customFormat="1" ht="12" customHeight="1">
      <c r="A8" s="35"/>
      <c r="B8" s="38"/>
      <c r="C8" s="35"/>
      <c r="D8" s="126" t="s">
        <v>111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25" t="s">
        <v>112</v>
      </c>
      <c r="F9" s="326"/>
      <c r="G9" s="326"/>
      <c r="H9" s="32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6" t="s">
        <v>18</v>
      </c>
      <c r="E11" s="35"/>
      <c r="F11" s="127" t="s">
        <v>1</v>
      </c>
      <c r="G11" s="35"/>
      <c r="H11" s="35"/>
      <c r="I11" s="126" t="s">
        <v>19</v>
      </c>
      <c r="J11" s="12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6" t="s">
        <v>20</v>
      </c>
      <c r="E12" s="35"/>
      <c r="F12" s="127" t="s">
        <v>21</v>
      </c>
      <c r="G12" s="35"/>
      <c r="H12" s="35"/>
      <c r="I12" s="126" t="s">
        <v>22</v>
      </c>
      <c r="J12" s="128" t="str">
        <f>'Rekapitulace stavby'!AN8</f>
        <v>5. 11. 2022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6" t="s">
        <v>24</v>
      </c>
      <c r="E14" s="35"/>
      <c r="F14" s="35"/>
      <c r="G14" s="35"/>
      <c r="H14" s="35"/>
      <c r="I14" s="126" t="s">
        <v>25</v>
      </c>
      <c r="J14" s="12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27" t="s">
        <v>26</v>
      </c>
      <c r="F15" s="35"/>
      <c r="G15" s="35"/>
      <c r="H15" s="35"/>
      <c r="I15" s="126" t="s">
        <v>27</v>
      </c>
      <c r="J15" s="12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6" t="s">
        <v>28</v>
      </c>
      <c r="E17" s="35"/>
      <c r="F17" s="35"/>
      <c r="G17" s="35"/>
      <c r="H17" s="35"/>
      <c r="I17" s="126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27" t="str">
        <f>'Rekapitulace stavby'!E14</f>
        <v>Vyplň údaj</v>
      </c>
      <c r="F18" s="328"/>
      <c r="G18" s="328"/>
      <c r="H18" s="328"/>
      <c r="I18" s="126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6" t="s">
        <v>30</v>
      </c>
      <c r="E20" s="35"/>
      <c r="F20" s="35"/>
      <c r="G20" s="35"/>
      <c r="H20" s="35"/>
      <c r="I20" s="126" t="s">
        <v>25</v>
      </c>
      <c r="J20" s="127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27" t="s">
        <v>31</v>
      </c>
      <c r="F21" s="35"/>
      <c r="G21" s="35"/>
      <c r="H21" s="35"/>
      <c r="I21" s="126" t="s">
        <v>27</v>
      </c>
      <c r="J21" s="127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6" t="s">
        <v>33</v>
      </c>
      <c r="E23" s="35"/>
      <c r="F23" s="35"/>
      <c r="G23" s="35"/>
      <c r="H23" s="35"/>
      <c r="I23" s="126" t="s">
        <v>25</v>
      </c>
      <c r="J23" s="12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27" t="str">
        <f>IF('Rekapitulace stavby'!E20="","",'Rekapitulace stavby'!E20)</f>
        <v xml:space="preserve"> </v>
      </c>
      <c r="F24" s="35"/>
      <c r="G24" s="35"/>
      <c r="H24" s="35"/>
      <c r="I24" s="126" t="s">
        <v>27</v>
      </c>
      <c r="J24" s="12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6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9"/>
      <c r="B27" s="130"/>
      <c r="C27" s="129"/>
      <c r="D27" s="129"/>
      <c r="E27" s="329" t="s">
        <v>1</v>
      </c>
      <c r="F27" s="329"/>
      <c r="G27" s="329"/>
      <c r="H27" s="329"/>
      <c r="I27" s="129"/>
      <c r="J27" s="129"/>
      <c r="K27" s="129"/>
      <c r="L27" s="131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</row>
    <row r="28" spans="1:31" s="2" customFormat="1" ht="6.95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132"/>
      <c r="E29" s="132"/>
      <c r="F29" s="132"/>
      <c r="G29" s="132"/>
      <c r="H29" s="132"/>
      <c r="I29" s="132"/>
      <c r="J29" s="132"/>
      <c r="K29" s="132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4.45" customHeight="1">
      <c r="A30" s="35"/>
      <c r="B30" s="38"/>
      <c r="C30" s="35"/>
      <c r="D30" s="127" t="s">
        <v>113</v>
      </c>
      <c r="E30" s="35"/>
      <c r="F30" s="35"/>
      <c r="G30" s="35"/>
      <c r="H30" s="35"/>
      <c r="I30" s="35"/>
      <c r="J30" s="133">
        <f>J96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14.45" customHeight="1">
      <c r="A31" s="35"/>
      <c r="B31" s="38"/>
      <c r="C31" s="35"/>
      <c r="D31" s="134" t="s">
        <v>104</v>
      </c>
      <c r="E31" s="35"/>
      <c r="F31" s="35"/>
      <c r="G31" s="35"/>
      <c r="H31" s="35"/>
      <c r="I31" s="35"/>
      <c r="J31" s="133">
        <f>J104</f>
        <v>0</v>
      </c>
      <c r="K31" s="3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38"/>
      <c r="C32" s="35"/>
      <c r="D32" s="135" t="s">
        <v>38</v>
      </c>
      <c r="E32" s="35"/>
      <c r="F32" s="35"/>
      <c r="G32" s="35"/>
      <c r="H32" s="35"/>
      <c r="I32" s="35"/>
      <c r="J32" s="136">
        <f>ROUND(J30 + J31,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2"/>
      <c r="E33" s="132"/>
      <c r="F33" s="132"/>
      <c r="G33" s="132"/>
      <c r="H33" s="132"/>
      <c r="I33" s="132"/>
      <c r="J33" s="132"/>
      <c r="K33" s="132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35"/>
      <c r="F34" s="137" t="s">
        <v>40</v>
      </c>
      <c r="G34" s="35"/>
      <c r="H34" s="35"/>
      <c r="I34" s="137" t="s">
        <v>39</v>
      </c>
      <c r="J34" s="137" t="s">
        <v>41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38"/>
      <c r="C35" s="35"/>
      <c r="D35" s="138" t="s">
        <v>42</v>
      </c>
      <c r="E35" s="126" t="s">
        <v>43</v>
      </c>
      <c r="F35" s="139">
        <f>ROUND((SUM(BE104:BE111) + SUM(BE131:BE319)),  2)</f>
        <v>0</v>
      </c>
      <c r="G35" s="35"/>
      <c r="H35" s="35"/>
      <c r="I35" s="140">
        <v>0.21</v>
      </c>
      <c r="J35" s="139">
        <f>ROUND(((SUM(BE104:BE111) + SUM(BE131:BE319))*I35),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126" t="s">
        <v>44</v>
      </c>
      <c r="F36" s="139">
        <f>ROUND((SUM(BF104:BF111) + SUM(BF131:BF319)),  2)</f>
        <v>0</v>
      </c>
      <c r="G36" s="35"/>
      <c r="H36" s="35"/>
      <c r="I36" s="140">
        <v>0.12</v>
      </c>
      <c r="J36" s="139">
        <f>ROUND(((SUM(BF104:BF111) + SUM(BF131:BF319))*I36),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6" t="s">
        <v>45</v>
      </c>
      <c r="F37" s="139">
        <f>ROUND((SUM(BG104:BG111) + SUM(BG131:BG319)),  2)</f>
        <v>0</v>
      </c>
      <c r="G37" s="35"/>
      <c r="H37" s="35"/>
      <c r="I37" s="140">
        <v>0.21</v>
      </c>
      <c r="J37" s="139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38"/>
      <c r="C38" s="35"/>
      <c r="D38" s="35"/>
      <c r="E38" s="126" t="s">
        <v>46</v>
      </c>
      <c r="F38" s="139">
        <f>ROUND((SUM(BH104:BH111) + SUM(BH131:BH319)),  2)</f>
        <v>0</v>
      </c>
      <c r="G38" s="35"/>
      <c r="H38" s="35"/>
      <c r="I38" s="140">
        <v>0.12</v>
      </c>
      <c r="J38" s="139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26" t="s">
        <v>47</v>
      </c>
      <c r="F39" s="139">
        <f>ROUND((SUM(BI104:BI111) + SUM(BI131:BI319)),  2)</f>
        <v>0</v>
      </c>
      <c r="G39" s="35"/>
      <c r="H39" s="35"/>
      <c r="I39" s="140">
        <v>0</v>
      </c>
      <c r="J39" s="139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38"/>
      <c r="C41" s="141"/>
      <c r="D41" s="142" t="s">
        <v>48</v>
      </c>
      <c r="E41" s="143"/>
      <c r="F41" s="143"/>
      <c r="G41" s="144" t="s">
        <v>49</v>
      </c>
      <c r="H41" s="145" t="s">
        <v>50</v>
      </c>
      <c r="I41" s="143"/>
      <c r="J41" s="146">
        <f>SUM(J32:J39)</f>
        <v>0</v>
      </c>
      <c r="K41" s="147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38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8" t="s">
        <v>51</v>
      </c>
      <c r="E50" s="149"/>
      <c r="F50" s="149"/>
      <c r="G50" s="148" t="s">
        <v>52</v>
      </c>
      <c r="H50" s="149"/>
      <c r="I50" s="149"/>
      <c r="J50" s="149"/>
      <c r="K50" s="149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0" t="s">
        <v>53</v>
      </c>
      <c r="E61" s="151"/>
      <c r="F61" s="152" t="s">
        <v>54</v>
      </c>
      <c r="G61" s="150" t="s">
        <v>53</v>
      </c>
      <c r="H61" s="151"/>
      <c r="I61" s="151"/>
      <c r="J61" s="153" t="s">
        <v>54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48" t="s">
        <v>55</v>
      </c>
      <c r="E65" s="154"/>
      <c r="F65" s="154"/>
      <c r="G65" s="148" t="s">
        <v>56</v>
      </c>
      <c r="H65" s="154"/>
      <c r="I65" s="154"/>
      <c r="J65" s="154"/>
      <c r="K65" s="154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0" t="s">
        <v>53</v>
      </c>
      <c r="E76" s="151"/>
      <c r="F76" s="152" t="s">
        <v>54</v>
      </c>
      <c r="G76" s="150" t="s">
        <v>53</v>
      </c>
      <c r="H76" s="151"/>
      <c r="I76" s="151"/>
      <c r="J76" s="153" t="s">
        <v>54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114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30" t="str">
        <f>E7</f>
        <v>Dyje, rovnovážná dynamika odtokových poměrů - napojení odstavených ramen D20 a D21</v>
      </c>
      <c r="F85" s="331"/>
      <c r="G85" s="331"/>
      <c r="H85" s="33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111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6" t="str">
        <f>E9</f>
        <v>SO-01 - Oboustranné napojení ramene D20</v>
      </c>
      <c r="F87" s="332"/>
      <c r="G87" s="332"/>
      <c r="H87" s="33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20</v>
      </c>
      <c r="D89" s="37"/>
      <c r="E89" s="37"/>
      <c r="F89" s="27" t="str">
        <f>F12</f>
        <v>Břeclav</v>
      </c>
      <c r="G89" s="37"/>
      <c r="H89" s="37"/>
      <c r="I89" s="29" t="s">
        <v>22</v>
      </c>
      <c r="J89" s="67" t="str">
        <f>IF(J12="","",J12)</f>
        <v>5. 11. 2022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24</v>
      </c>
      <c r="D91" s="37"/>
      <c r="E91" s="37"/>
      <c r="F91" s="27" t="str">
        <f>E15</f>
        <v>Povodí Moravy, s.p.</v>
      </c>
      <c r="G91" s="37"/>
      <c r="H91" s="37"/>
      <c r="I91" s="29" t="s">
        <v>30</v>
      </c>
      <c r="J91" s="32" t="str">
        <f>E21</f>
        <v>Ing. Adam Balažovič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28</v>
      </c>
      <c r="D92" s="37"/>
      <c r="E92" s="37"/>
      <c r="F92" s="27" t="str">
        <f>IF(E18="","",E18)</f>
        <v>Vyplň údaj</v>
      </c>
      <c r="G92" s="37"/>
      <c r="H92" s="37"/>
      <c r="I92" s="29" t="s">
        <v>33</v>
      </c>
      <c r="J92" s="32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9" t="s">
        <v>115</v>
      </c>
      <c r="D94" s="120"/>
      <c r="E94" s="120"/>
      <c r="F94" s="120"/>
      <c r="G94" s="120"/>
      <c r="H94" s="120"/>
      <c r="I94" s="120"/>
      <c r="J94" s="160" t="s">
        <v>116</v>
      </c>
      <c r="K94" s="120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117</v>
      </c>
      <c r="D96" s="37"/>
      <c r="E96" s="37"/>
      <c r="F96" s="37"/>
      <c r="G96" s="37"/>
      <c r="H96" s="37"/>
      <c r="I96" s="37"/>
      <c r="J96" s="85">
        <f>J131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118</v>
      </c>
    </row>
    <row r="97" spans="1:65" s="9" customFormat="1" ht="24.95" customHeight="1">
      <c r="B97" s="162"/>
      <c r="C97" s="163"/>
      <c r="D97" s="164" t="s">
        <v>119</v>
      </c>
      <c r="E97" s="165"/>
      <c r="F97" s="165"/>
      <c r="G97" s="165"/>
      <c r="H97" s="165"/>
      <c r="I97" s="165"/>
      <c r="J97" s="166">
        <f>J132</f>
        <v>0</v>
      </c>
      <c r="K97" s="163"/>
      <c r="L97" s="167"/>
    </row>
    <row r="98" spans="1:65" s="10" customFormat="1" ht="19.899999999999999" customHeight="1">
      <c r="B98" s="168"/>
      <c r="C98" s="169"/>
      <c r="D98" s="170" t="s">
        <v>120</v>
      </c>
      <c r="E98" s="171"/>
      <c r="F98" s="171"/>
      <c r="G98" s="171"/>
      <c r="H98" s="171"/>
      <c r="I98" s="171"/>
      <c r="J98" s="172">
        <f>J133</f>
        <v>0</v>
      </c>
      <c r="K98" s="169"/>
      <c r="L98" s="173"/>
    </row>
    <row r="99" spans="1:65" s="10" customFormat="1" ht="19.899999999999999" customHeight="1">
      <c r="B99" s="168"/>
      <c r="C99" s="169"/>
      <c r="D99" s="170" t="s">
        <v>121</v>
      </c>
      <c r="E99" s="171"/>
      <c r="F99" s="171"/>
      <c r="G99" s="171"/>
      <c r="H99" s="171"/>
      <c r="I99" s="171"/>
      <c r="J99" s="172">
        <f>J271</f>
        <v>0</v>
      </c>
      <c r="K99" s="169"/>
      <c r="L99" s="173"/>
    </row>
    <row r="100" spans="1:65" s="10" customFormat="1" ht="19.899999999999999" customHeight="1">
      <c r="B100" s="168"/>
      <c r="C100" s="169"/>
      <c r="D100" s="170" t="s">
        <v>122</v>
      </c>
      <c r="E100" s="171"/>
      <c r="F100" s="171"/>
      <c r="G100" s="171"/>
      <c r="H100" s="171"/>
      <c r="I100" s="171"/>
      <c r="J100" s="172">
        <f>J307</f>
        <v>0</v>
      </c>
      <c r="K100" s="169"/>
      <c r="L100" s="173"/>
    </row>
    <row r="101" spans="1:65" s="10" customFormat="1" ht="19.899999999999999" customHeight="1">
      <c r="B101" s="168"/>
      <c r="C101" s="169"/>
      <c r="D101" s="170" t="s">
        <v>123</v>
      </c>
      <c r="E101" s="171"/>
      <c r="F101" s="171"/>
      <c r="G101" s="171"/>
      <c r="H101" s="171"/>
      <c r="I101" s="171"/>
      <c r="J101" s="172">
        <f>J317</f>
        <v>0</v>
      </c>
      <c r="K101" s="169"/>
      <c r="L101" s="173"/>
    </row>
    <row r="102" spans="1:65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65" s="2" customFormat="1" ht="6.9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65" s="2" customFormat="1" ht="29.25" customHeight="1">
      <c r="A104" s="35"/>
      <c r="B104" s="36"/>
      <c r="C104" s="161" t="s">
        <v>124</v>
      </c>
      <c r="D104" s="37"/>
      <c r="E104" s="37"/>
      <c r="F104" s="37"/>
      <c r="G104" s="37"/>
      <c r="H104" s="37"/>
      <c r="I104" s="37"/>
      <c r="J104" s="174">
        <f>ROUND(J105 + J106 + J107 + J108 + J109 + J110,2)</f>
        <v>0</v>
      </c>
      <c r="K104" s="37"/>
      <c r="L104" s="52"/>
      <c r="N104" s="175" t="s">
        <v>42</v>
      </c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65" s="2" customFormat="1" ht="18" customHeight="1">
      <c r="A105" s="35"/>
      <c r="B105" s="36"/>
      <c r="C105" s="37"/>
      <c r="D105" s="298" t="s">
        <v>125</v>
      </c>
      <c r="E105" s="295"/>
      <c r="F105" s="295"/>
      <c r="G105" s="37"/>
      <c r="H105" s="37"/>
      <c r="I105" s="37"/>
      <c r="J105" s="111">
        <v>0</v>
      </c>
      <c r="K105" s="37"/>
      <c r="L105" s="176"/>
      <c r="M105" s="177"/>
      <c r="N105" s="178" t="s">
        <v>43</v>
      </c>
      <c r="O105" s="177"/>
      <c r="P105" s="177"/>
      <c r="Q105" s="177"/>
      <c r="R105" s="177"/>
      <c r="S105" s="179"/>
      <c r="T105" s="179"/>
      <c r="U105" s="179"/>
      <c r="V105" s="179"/>
      <c r="W105" s="179"/>
      <c r="X105" s="179"/>
      <c r="Y105" s="179"/>
      <c r="Z105" s="179"/>
      <c r="AA105" s="179"/>
      <c r="AB105" s="179"/>
      <c r="AC105" s="179"/>
      <c r="AD105" s="179"/>
      <c r="AE105" s="179"/>
      <c r="AF105" s="177"/>
      <c r="AG105" s="177"/>
      <c r="AH105" s="177"/>
      <c r="AI105" s="177"/>
      <c r="AJ105" s="177"/>
      <c r="AK105" s="177"/>
      <c r="AL105" s="177"/>
      <c r="AM105" s="177"/>
      <c r="AN105" s="177"/>
      <c r="AO105" s="177"/>
      <c r="AP105" s="177"/>
      <c r="AQ105" s="177"/>
      <c r="AR105" s="177"/>
      <c r="AS105" s="177"/>
      <c r="AT105" s="177"/>
      <c r="AU105" s="177"/>
      <c r="AV105" s="177"/>
      <c r="AW105" s="177"/>
      <c r="AX105" s="177"/>
      <c r="AY105" s="180" t="s">
        <v>98</v>
      </c>
      <c r="AZ105" s="177"/>
      <c r="BA105" s="177"/>
      <c r="BB105" s="177"/>
      <c r="BC105" s="177"/>
      <c r="BD105" s="177"/>
      <c r="BE105" s="181">
        <f t="shared" ref="BE105:BE110" si="0">IF(N105="základní",J105,0)</f>
        <v>0</v>
      </c>
      <c r="BF105" s="181">
        <f t="shared" ref="BF105:BF110" si="1">IF(N105="snížená",J105,0)</f>
        <v>0</v>
      </c>
      <c r="BG105" s="181">
        <f t="shared" ref="BG105:BG110" si="2">IF(N105="zákl. přenesená",J105,0)</f>
        <v>0</v>
      </c>
      <c r="BH105" s="181">
        <f t="shared" ref="BH105:BH110" si="3">IF(N105="sníž. přenesená",J105,0)</f>
        <v>0</v>
      </c>
      <c r="BI105" s="181">
        <f t="shared" ref="BI105:BI110" si="4">IF(N105="nulová",J105,0)</f>
        <v>0</v>
      </c>
      <c r="BJ105" s="180" t="s">
        <v>86</v>
      </c>
      <c r="BK105" s="177"/>
      <c r="BL105" s="177"/>
      <c r="BM105" s="177"/>
    </row>
    <row r="106" spans="1:65" s="2" customFormat="1" ht="18" customHeight="1">
      <c r="A106" s="35"/>
      <c r="B106" s="36"/>
      <c r="C106" s="37"/>
      <c r="D106" s="298" t="s">
        <v>126</v>
      </c>
      <c r="E106" s="295"/>
      <c r="F106" s="295"/>
      <c r="G106" s="37"/>
      <c r="H106" s="37"/>
      <c r="I106" s="37"/>
      <c r="J106" s="111">
        <v>0</v>
      </c>
      <c r="K106" s="37"/>
      <c r="L106" s="176"/>
      <c r="M106" s="177"/>
      <c r="N106" s="178" t="s">
        <v>43</v>
      </c>
      <c r="O106" s="177"/>
      <c r="P106" s="177"/>
      <c r="Q106" s="177"/>
      <c r="R106" s="177"/>
      <c r="S106" s="179"/>
      <c r="T106" s="179"/>
      <c r="U106" s="179"/>
      <c r="V106" s="179"/>
      <c r="W106" s="179"/>
      <c r="X106" s="179"/>
      <c r="Y106" s="179"/>
      <c r="Z106" s="179"/>
      <c r="AA106" s="179"/>
      <c r="AB106" s="179"/>
      <c r="AC106" s="179"/>
      <c r="AD106" s="179"/>
      <c r="AE106" s="179"/>
      <c r="AF106" s="177"/>
      <c r="AG106" s="177"/>
      <c r="AH106" s="177"/>
      <c r="AI106" s="177"/>
      <c r="AJ106" s="177"/>
      <c r="AK106" s="177"/>
      <c r="AL106" s="177"/>
      <c r="AM106" s="177"/>
      <c r="AN106" s="177"/>
      <c r="AO106" s="177"/>
      <c r="AP106" s="177"/>
      <c r="AQ106" s="177"/>
      <c r="AR106" s="177"/>
      <c r="AS106" s="177"/>
      <c r="AT106" s="177"/>
      <c r="AU106" s="177"/>
      <c r="AV106" s="177"/>
      <c r="AW106" s="177"/>
      <c r="AX106" s="177"/>
      <c r="AY106" s="180" t="s">
        <v>98</v>
      </c>
      <c r="AZ106" s="177"/>
      <c r="BA106" s="177"/>
      <c r="BB106" s="177"/>
      <c r="BC106" s="177"/>
      <c r="BD106" s="177"/>
      <c r="BE106" s="181">
        <f t="shared" si="0"/>
        <v>0</v>
      </c>
      <c r="BF106" s="181">
        <f t="shared" si="1"/>
        <v>0</v>
      </c>
      <c r="BG106" s="181">
        <f t="shared" si="2"/>
        <v>0</v>
      </c>
      <c r="BH106" s="181">
        <f t="shared" si="3"/>
        <v>0</v>
      </c>
      <c r="BI106" s="181">
        <f t="shared" si="4"/>
        <v>0</v>
      </c>
      <c r="BJ106" s="180" t="s">
        <v>86</v>
      </c>
      <c r="BK106" s="177"/>
      <c r="BL106" s="177"/>
      <c r="BM106" s="177"/>
    </row>
    <row r="107" spans="1:65" s="2" customFormat="1" ht="18" customHeight="1">
      <c r="A107" s="35"/>
      <c r="B107" s="36"/>
      <c r="C107" s="37"/>
      <c r="D107" s="298" t="s">
        <v>127</v>
      </c>
      <c r="E107" s="295"/>
      <c r="F107" s="295"/>
      <c r="G107" s="37"/>
      <c r="H107" s="37"/>
      <c r="I107" s="37"/>
      <c r="J107" s="111">
        <v>0</v>
      </c>
      <c r="K107" s="37"/>
      <c r="L107" s="176"/>
      <c r="M107" s="177"/>
      <c r="N107" s="178" t="s">
        <v>43</v>
      </c>
      <c r="O107" s="177"/>
      <c r="P107" s="177"/>
      <c r="Q107" s="177"/>
      <c r="R107" s="177"/>
      <c r="S107" s="179"/>
      <c r="T107" s="179"/>
      <c r="U107" s="179"/>
      <c r="V107" s="179"/>
      <c r="W107" s="179"/>
      <c r="X107" s="179"/>
      <c r="Y107" s="179"/>
      <c r="Z107" s="179"/>
      <c r="AA107" s="179"/>
      <c r="AB107" s="179"/>
      <c r="AC107" s="179"/>
      <c r="AD107" s="179"/>
      <c r="AE107" s="179"/>
      <c r="AF107" s="177"/>
      <c r="AG107" s="177"/>
      <c r="AH107" s="177"/>
      <c r="AI107" s="177"/>
      <c r="AJ107" s="177"/>
      <c r="AK107" s="177"/>
      <c r="AL107" s="177"/>
      <c r="AM107" s="177"/>
      <c r="AN107" s="177"/>
      <c r="AO107" s="177"/>
      <c r="AP107" s="177"/>
      <c r="AQ107" s="177"/>
      <c r="AR107" s="177"/>
      <c r="AS107" s="177"/>
      <c r="AT107" s="177"/>
      <c r="AU107" s="177"/>
      <c r="AV107" s="177"/>
      <c r="AW107" s="177"/>
      <c r="AX107" s="177"/>
      <c r="AY107" s="180" t="s">
        <v>98</v>
      </c>
      <c r="AZ107" s="177"/>
      <c r="BA107" s="177"/>
      <c r="BB107" s="177"/>
      <c r="BC107" s="177"/>
      <c r="BD107" s="177"/>
      <c r="BE107" s="181">
        <f t="shared" si="0"/>
        <v>0</v>
      </c>
      <c r="BF107" s="181">
        <f t="shared" si="1"/>
        <v>0</v>
      </c>
      <c r="BG107" s="181">
        <f t="shared" si="2"/>
        <v>0</v>
      </c>
      <c r="BH107" s="181">
        <f t="shared" si="3"/>
        <v>0</v>
      </c>
      <c r="BI107" s="181">
        <f t="shared" si="4"/>
        <v>0</v>
      </c>
      <c r="BJ107" s="180" t="s">
        <v>86</v>
      </c>
      <c r="BK107" s="177"/>
      <c r="BL107" s="177"/>
      <c r="BM107" s="177"/>
    </row>
    <row r="108" spans="1:65" s="2" customFormat="1" ht="18" customHeight="1">
      <c r="A108" s="35"/>
      <c r="B108" s="36"/>
      <c r="C108" s="37"/>
      <c r="D108" s="298" t="s">
        <v>128</v>
      </c>
      <c r="E108" s="295"/>
      <c r="F108" s="295"/>
      <c r="G108" s="37"/>
      <c r="H108" s="37"/>
      <c r="I108" s="37"/>
      <c r="J108" s="111">
        <v>0</v>
      </c>
      <c r="K108" s="37"/>
      <c r="L108" s="176"/>
      <c r="M108" s="177"/>
      <c r="N108" s="178" t="s">
        <v>43</v>
      </c>
      <c r="O108" s="177"/>
      <c r="P108" s="177"/>
      <c r="Q108" s="177"/>
      <c r="R108" s="177"/>
      <c r="S108" s="179"/>
      <c r="T108" s="179"/>
      <c r="U108" s="179"/>
      <c r="V108" s="179"/>
      <c r="W108" s="179"/>
      <c r="X108" s="179"/>
      <c r="Y108" s="179"/>
      <c r="Z108" s="179"/>
      <c r="AA108" s="179"/>
      <c r="AB108" s="179"/>
      <c r="AC108" s="179"/>
      <c r="AD108" s="179"/>
      <c r="AE108" s="179"/>
      <c r="AF108" s="177"/>
      <c r="AG108" s="177"/>
      <c r="AH108" s="177"/>
      <c r="AI108" s="177"/>
      <c r="AJ108" s="177"/>
      <c r="AK108" s="177"/>
      <c r="AL108" s="177"/>
      <c r="AM108" s="177"/>
      <c r="AN108" s="177"/>
      <c r="AO108" s="177"/>
      <c r="AP108" s="177"/>
      <c r="AQ108" s="177"/>
      <c r="AR108" s="177"/>
      <c r="AS108" s="177"/>
      <c r="AT108" s="177"/>
      <c r="AU108" s="177"/>
      <c r="AV108" s="177"/>
      <c r="AW108" s="177"/>
      <c r="AX108" s="177"/>
      <c r="AY108" s="180" t="s">
        <v>98</v>
      </c>
      <c r="AZ108" s="177"/>
      <c r="BA108" s="177"/>
      <c r="BB108" s="177"/>
      <c r="BC108" s="177"/>
      <c r="BD108" s="177"/>
      <c r="BE108" s="181">
        <f t="shared" si="0"/>
        <v>0</v>
      </c>
      <c r="BF108" s="181">
        <f t="shared" si="1"/>
        <v>0</v>
      </c>
      <c r="BG108" s="181">
        <f t="shared" si="2"/>
        <v>0</v>
      </c>
      <c r="BH108" s="181">
        <f t="shared" si="3"/>
        <v>0</v>
      </c>
      <c r="BI108" s="181">
        <f t="shared" si="4"/>
        <v>0</v>
      </c>
      <c r="BJ108" s="180" t="s">
        <v>86</v>
      </c>
      <c r="BK108" s="177"/>
      <c r="BL108" s="177"/>
      <c r="BM108" s="177"/>
    </row>
    <row r="109" spans="1:65" s="2" customFormat="1" ht="18" customHeight="1">
      <c r="A109" s="35"/>
      <c r="B109" s="36"/>
      <c r="C109" s="37"/>
      <c r="D109" s="298" t="s">
        <v>129</v>
      </c>
      <c r="E109" s="295"/>
      <c r="F109" s="295"/>
      <c r="G109" s="37"/>
      <c r="H109" s="37"/>
      <c r="I109" s="37"/>
      <c r="J109" s="111">
        <v>0</v>
      </c>
      <c r="K109" s="37"/>
      <c r="L109" s="176"/>
      <c r="M109" s="177"/>
      <c r="N109" s="178" t="s">
        <v>43</v>
      </c>
      <c r="O109" s="177"/>
      <c r="P109" s="177"/>
      <c r="Q109" s="177"/>
      <c r="R109" s="177"/>
      <c r="S109" s="179"/>
      <c r="T109" s="179"/>
      <c r="U109" s="179"/>
      <c r="V109" s="179"/>
      <c r="W109" s="179"/>
      <c r="X109" s="179"/>
      <c r="Y109" s="179"/>
      <c r="Z109" s="179"/>
      <c r="AA109" s="179"/>
      <c r="AB109" s="179"/>
      <c r="AC109" s="179"/>
      <c r="AD109" s="179"/>
      <c r="AE109" s="179"/>
      <c r="AF109" s="177"/>
      <c r="AG109" s="177"/>
      <c r="AH109" s="177"/>
      <c r="AI109" s="177"/>
      <c r="AJ109" s="177"/>
      <c r="AK109" s="177"/>
      <c r="AL109" s="177"/>
      <c r="AM109" s="177"/>
      <c r="AN109" s="177"/>
      <c r="AO109" s="177"/>
      <c r="AP109" s="177"/>
      <c r="AQ109" s="177"/>
      <c r="AR109" s="177"/>
      <c r="AS109" s="177"/>
      <c r="AT109" s="177"/>
      <c r="AU109" s="177"/>
      <c r="AV109" s="177"/>
      <c r="AW109" s="177"/>
      <c r="AX109" s="177"/>
      <c r="AY109" s="180" t="s">
        <v>98</v>
      </c>
      <c r="AZ109" s="177"/>
      <c r="BA109" s="177"/>
      <c r="BB109" s="177"/>
      <c r="BC109" s="177"/>
      <c r="BD109" s="177"/>
      <c r="BE109" s="181">
        <f t="shared" si="0"/>
        <v>0</v>
      </c>
      <c r="BF109" s="181">
        <f t="shared" si="1"/>
        <v>0</v>
      </c>
      <c r="BG109" s="181">
        <f t="shared" si="2"/>
        <v>0</v>
      </c>
      <c r="BH109" s="181">
        <f t="shared" si="3"/>
        <v>0</v>
      </c>
      <c r="BI109" s="181">
        <f t="shared" si="4"/>
        <v>0</v>
      </c>
      <c r="BJ109" s="180" t="s">
        <v>86</v>
      </c>
      <c r="BK109" s="177"/>
      <c r="BL109" s="177"/>
      <c r="BM109" s="177"/>
    </row>
    <row r="110" spans="1:65" s="2" customFormat="1" ht="18" customHeight="1">
      <c r="A110" s="35"/>
      <c r="B110" s="36"/>
      <c r="C110" s="37"/>
      <c r="D110" s="110" t="s">
        <v>130</v>
      </c>
      <c r="E110" s="37"/>
      <c r="F110" s="37"/>
      <c r="G110" s="37"/>
      <c r="H110" s="37"/>
      <c r="I110" s="37"/>
      <c r="J110" s="111">
        <f>ROUND(J30*T110,2)</f>
        <v>0</v>
      </c>
      <c r="K110" s="37"/>
      <c r="L110" s="176"/>
      <c r="M110" s="177"/>
      <c r="N110" s="178" t="s">
        <v>43</v>
      </c>
      <c r="O110" s="177"/>
      <c r="P110" s="177"/>
      <c r="Q110" s="177"/>
      <c r="R110" s="177"/>
      <c r="S110" s="179"/>
      <c r="T110" s="179"/>
      <c r="U110" s="179"/>
      <c r="V110" s="179"/>
      <c r="W110" s="179"/>
      <c r="X110" s="179"/>
      <c r="Y110" s="179"/>
      <c r="Z110" s="179"/>
      <c r="AA110" s="179"/>
      <c r="AB110" s="179"/>
      <c r="AC110" s="179"/>
      <c r="AD110" s="179"/>
      <c r="AE110" s="179"/>
      <c r="AF110" s="177"/>
      <c r="AG110" s="177"/>
      <c r="AH110" s="177"/>
      <c r="AI110" s="177"/>
      <c r="AJ110" s="177"/>
      <c r="AK110" s="177"/>
      <c r="AL110" s="177"/>
      <c r="AM110" s="177"/>
      <c r="AN110" s="177"/>
      <c r="AO110" s="177"/>
      <c r="AP110" s="177"/>
      <c r="AQ110" s="177"/>
      <c r="AR110" s="177"/>
      <c r="AS110" s="177"/>
      <c r="AT110" s="177"/>
      <c r="AU110" s="177"/>
      <c r="AV110" s="177"/>
      <c r="AW110" s="177"/>
      <c r="AX110" s="177"/>
      <c r="AY110" s="180" t="s">
        <v>131</v>
      </c>
      <c r="AZ110" s="177"/>
      <c r="BA110" s="177"/>
      <c r="BB110" s="177"/>
      <c r="BC110" s="177"/>
      <c r="BD110" s="177"/>
      <c r="BE110" s="181">
        <f t="shared" si="0"/>
        <v>0</v>
      </c>
      <c r="BF110" s="181">
        <f t="shared" si="1"/>
        <v>0</v>
      </c>
      <c r="BG110" s="181">
        <f t="shared" si="2"/>
        <v>0</v>
      </c>
      <c r="BH110" s="181">
        <f t="shared" si="3"/>
        <v>0</v>
      </c>
      <c r="BI110" s="181">
        <f t="shared" si="4"/>
        <v>0</v>
      </c>
      <c r="BJ110" s="180" t="s">
        <v>86</v>
      </c>
      <c r="BK110" s="177"/>
      <c r="BL110" s="177"/>
      <c r="BM110" s="177"/>
    </row>
    <row r="111" spans="1:65" s="2" customFormat="1" ht="11.25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65" s="2" customFormat="1" ht="29.25" customHeight="1">
      <c r="A112" s="35"/>
      <c r="B112" s="36"/>
      <c r="C112" s="119" t="s">
        <v>109</v>
      </c>
      <c r="D112" s="120"/>
      <c r="E112" s="120"/>
      <c r="F112" s="120"/>
      <c r="G112" s="120"/>
      <c r="H112" s="120"/>
      <c r="I112" s="120"/>
      <c r="J112" s="121">
        <f>ROUND(J96+J104,2)</f>
        <v>0</v>
      </c>
      <c r="K112" s="120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31" s="2" customFormat="1" ht="6.95" customHeight="1">
      <c r="A113" s="35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pans="1:31" s="2" customFormat="1" ht="6.95" customHeight="1">
      <c r="A117" s="35"/>
      <c r="B117" s="57"/>
      <c r="C117" s="58"/>
      <c r="D117" s="58"/>
      <c r="E117" s="58"/>
      <c r="F117" s="58"/>
      <c r="G117" s="58"/>
      <c r="H117" s="58"/>
      <c r="I117" s="58"/>
      <c r="J117" s="58"/>
      <c r="K117" s="58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24.95" customHeight="1">
      <c r="A118" s="35"/>
      <c r="B118" s="36"/>
      <c r="C118" s="23" t="s">
        <v>132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29" t="s">
        <v>16</v>
      </c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26.25" customHeight="1">
      <c r="A121" s="35"/>
      <c r="B121" s="36"/>
      <c r="C121" s="37"/>
      <c r="D121" s="37"/>
      <c r="E121" s="330" t="str">
        <f>E7</f>
        <v>Dyje, rovnovážná dynamika odtokových poměrů - napojení odstavených ramen D20 a D21</v>
      </c>
      <c r="F121" s="331"/>
      <c r="G121" s="331"/>
      <c r="H121" s="331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2" customHeight="1">
      <c r="A122" s="35"/>
      <c r="B122" s="36"/>
      <c r="C122" s="29" t="s">
        <v>111</v>
      </c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6.5" customHeight="1">
      <c r="A123" s="35"/>
      <c r="B123" s="36"/>
      <c r="C123" s="37"/>
      <c r="D123" s="37"/>
      <c r="E123" s="276" t="str">
        <f>E9</f>
        <v>SO-01 - Oboustranné napojení ramene D20</v>
      </c>
      <c r="F123" s="332"/>
      <c r="G123" s="332"/>
      <c r="H123" s="332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>
      <c r="A125" s="35"/>
      <c r="B125" s="36"/>
      <c r="C125" s="29" t="s">
        <v>20</v>
      </c>
      <c r="D125" s="37"/>
      <c r="E125" s="37"/>
      <c r="F125" s="27" t="str">
        <f>F12</f>
        <v>Břeclav</v>
      </c>
      <c r="G125" s="37"/>
      <c r="H125" s="37"/>
      <c r="I125" s="29" t="s">
        <v>22</v>
      </c>
      <c r="J125" s="67" t="str">
        <f>IF(J12="","",J12)</f>
        <v>5. 11. 2022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6.9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" customHeight="1">
      <c r="A127" s="35"/>
      <c r="B127" s="36"/>
      <c r="C127" s="29" t="s">
        <v>24</v>
      </c>
      <c r="D127" s="37"/>
      <c r="E127" s="37"/>
      <c r="F127" s="27" t="str">
        <f>E15</f>
        <v>Povodí Moravy, s.p.</v>
      </c>
      <c r="G127" s="37"/>
      <c r="H127" s="37"/>
      <c r="I127" s="29" t="s">
        <v>30</v>
      </c>
      <c r="J127" s="32" t="str">
        <f>E21</f>
        <v>Ing. Adam Balažovič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5.2" customHeight="1">
      <c r="A128" s="35"/>
      <c r="B128" s="36"/>
      <c r="C128" s="29" t="s">
        <v>28</v>
      </c>
      <c r="D128" s="37"/>
      <c r="E128" s="37"/>
      <c r="F128" s="27" t="str">
        <f>IF(E18="","",E18)</f>
        <v>Vyplň údaj</v>
      </c>
      <c r="G128" s="37"/>
      <c r="H128" s="37"/>
      <c r="I128" s="29" t="s">
        <v>33</v>
      </c>
      <c r="J128" s="32" t="str">
        <f>E24</f>
        <v xml:space="preserve"> 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0.35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11" customFormat="1" ht="29.25" customHeight="1">
      <c r="A130" s="182"/>
      <c r="B130" s="183"/>
      <c r="C130" s="184" t="s">
        <v>133</v>
      </c>
      <c r="D130" s="185" t="s">
        <v>63</v>
      </c>
      <c r="E130" s="185" t="s">
        <v>59</v>
      </c>
      <c r="F130" s="185" t="s">
        <v>60</v>
      </c>
      <c r="G130" s="185" t="s">
        <v>134</v>
      </c>
      <c r="H130" s="185" t="s">
        <v>135</v>
      </c>
      <c r="I130" s="185" t="s">
        <v>136</v>
      </c>
      <c r="J130" s="186" t="s">
        <v>116</v>
      </c>
      <c r="K130" s="187" t="s">
        <v>137</v>
      </c>
      <c r="L130" s="188"/>
      <c r="M130" s="76" t="s">
        <v>1</v>
      </c>
      <c r="N130" s="77" t="s">
        <v>42</v>
      </c>
      <c r="O130" s="77" t="s">
        <v>138</v>
      </c>
      <c r="P130" s="77" t="s">
        <v>139</v>
      </c>
      <c r="Q130" s="77" t="s">
        <v>140</v>
      </c>
      <c r="R130" s="77" t="s">
        <v>141</v>
      </c>
      <c r="S130" s="77" t="s">
        <v>142</v>
      </c>
      <c r="T130" s="78" t="s">
        <v>143</v>
      </c>
      <c r="U130" s="182"/>
      <c r="V130" s="182"/>
      <c r="W130" s="182"/>
      <c r="X130" s="182"/>
      <c r="Y130" s="182"/>
      <c r="Z130" s="182"/>
      <c r="AA130" s="182"/>
      <c r="AB130" s="182"/>
      <c r="AC130" s="182"/>
      <c r="AD130" s="182"/>
      <c r="AE130" s="182"/>
    </row>
    <row r="131" spans="1:65" s="2" customFormat="1" ht="22.9" customHeight="1">
      <c r="A131" s="35"/>
      <c r="B131" s="36"/>
      <c r="C131" s="83" t="s">
        <v>144</v>
      </c>
      <c r="D131" s="37"/>
      <c r="E131" s="37"/>
      <c r="F131" s="37"/>
      <c r="G131" s="37"/>
      <c r="H131" s="37"/>
      <c r="I131" s="37"/>
      <c r="J131" s="189">
        <f>BK131</f>
        <v>0</v>
      </c>
      <c r="K131" s="37"/>
      <c r="L131" s="38"/>
      <c r="M131" s="79"/>
      <c r="N131" s="190"/>
      <c r="O131" s="80"/>
      <c r="P131" s="191">
        <f>P132</f>
        <v>0</v>
      </c>
      <c r="Q131" s="80"/>
      <c r="R131" s="191">
        <f>R132</f>
        <v>1062.716631348</v>
      </c>
      <c r="S131" s="80"/>
      <c r="T131" s="192">
        <f>T132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7" t="s">
        <v>77</v>
      </c>
      <c r="AU131" s="17" t="s">
        <v>118</v>
      </c>
      <c r="BK131" s="193">
        <f>BK132</f>
        <v>0</v>
      </c>
    </row>
    <row r="132" spans="1:65" s="12" customFormat="1" ht="25.9" customHeight="1">
      <c r="B132" s="194"/>
      <c r="C132" s="195"/>
      <c r="D132" s="196" t="s">
        <v>77</v>
      </c>
      <c r="E132" s="197" t="s">
        <v>145</v>
      </c>
      <c r="F132" s="197" t="s">
        <v>146</v>
      </c>
      <c r="G132" s="195"/>
      <c r="H132" s="195"/>
      <c r="I132" s="198"/>
      <c r="J132" s="199">
        <f>BK132</f>
        <v>0</v>
      </c>
      <c r="K132" s="195"/>
      <c r="L132" s="200"/>
      <c r="M132" s="201"/>
      <c r="N132" s="202"/>
      <c r="O132" s="202"/>
      <c r="P132" s="203">
        <f>P133+P271+P307+P317</f>
        <v>0</v>
      </c>
      <c r="Q132" s="202"/>
      <c r="R132" s="203">
        <f>R133+R271+R307+R317</f>
        <v>1062.716631348</v>
      </c>
      <c r="S132" s="202"/>
      <c r="T132" s="204">
        <f>T133+T271+T307+T317</f>
        <v>0</v>
      </c>
      <c r="AR132" s="205" t="s">
        <v>86</v>
      </c>
      <c r="AT132" s="206" t="s">
        <v>77</v>
      </c>
      <c r="AU132" s="206" t="s">
        <v>78</v>
      </c>
      <c r="AY132" s="205" t="s">
        <v>147</v>
      </c>
      <c r="BK132" s="207">
        <f>BK133+BK271+BK307+BK317</f>
        <v>0</v>
      </c>
    </row>
    <row r="133" spans="1:65" s="12" customFormat="1" ht="22.9" customHeight="1">
      <c r="B133" s="194"/>
      <c r="C133" s="195"/>
      <c r="D133" s="196" t="s">
        <v>77</v>
      </c>
      <c r="E133" s="208" t="s">
        <v>86</v>
      </c>
      <c r="F133" s="208" t="s">
        <v>148</v>
      </c>
      <c r="G133" s="195"/>
      <c r="H133" s="195"/>
      <c r="I133" s="198"/>
      <c r="J133" s="209">
        <f>BK133</f>
        <v>0</v>
      </c>
      <c r="K133" s="195"/>
      <c r="L133" s="200"/>
      <c r="M133" s="201"/>
      <c r="N133" s="202"/>
      <c r="O133" s="202"/>
      <c r="P133" s="203">
        <f>SUM(P134:P270)</f>
        <v>0</v>
      </c>
      <c r="Q133" s="202"/>
      <c r="R133" s="203">
        <f>SUM(R134:R270)</f>
        <v>2.1415548E-2</v>
      </c>
      <c r="S133" s="202"/>
      <c r="T133" s="204">
        <f>SUM(T134:T270)</f>
        <v>0</v>
      </c>
      <c r="AR133" s="205" t="s">
        <v>86</v>
      </c>
      <c r="AT133" s="206" t="s">
        <v>77</v>
      </c>
      <c r="AU133" s="206" t="s">
        <v>86</v>
      </c>
      <c r="AY133" s="205" t="s">
        <v>147</v>
      </c>
      <c r="BK133" s="207">
        <f>SUM(BK134:BK270)</f>
        <v>0</v>
      </c>
    </row>
    <row r="134" spans="1:65" s="2" customFormat="1" ht="37.9" customHeight="1">
      <c r="A134" s="35"/>
      <c r="B134" s="36"/>
      <c r="C134" s="210" t="s">
        <v>86</v>
      </c>
      <c r="D134" s="210" t="s">
        <v>149</v>
      </c>
      <c r="E134" s="211" t="s">
        <v>150</v>
      </c>
      <c r="F134" s="212" t="s">
        <v>151</v>
      </c>
      <c r="G134" s="213" t="s">
        <v>152</v>
      </c>
      <c r="H134" s="214">
        <v>1450</v>
      </c>
      <c r="I134" s="215"/>
      <c r="J134" s="216">
        <f>ROUND(I134*H134,2)</f>
        <v>0</v>
      </c>
      <c r="K134" s="217"/>
      <c r="L134" s="38"/>
      <c r="M134" s="218" t="s">
        <v>1</v>
      </c>
      <c r="N134" s="219" t="s">
        <v>43</v>
      </c>
      <c r="O134" s="72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2" t="s">
        <v>153</v>
      </c>
      <c r="AT134" s="222" t="s">
        <v>149</v>
      </c>
      <c r="AU134" s="222" t="s">
        <v>88</v>
      </c>
      <c r="AY134" s="17" t="s">
        <v>147</v>
      </c>
      <c r="BE134" s="115">
        <f>IF(N134="základní",J134,0)</f>
        <v>0</v>
      </c>
      <c r="BF134" s="115">
        <f>IF(N134="snížená",J134,0)</f>
        <v>0</v>
      </c>
      <c r="BG134" s="115">
        <f>IF(N134="zákl. přenesená",J134,0)</f>
        <v>0</v>
      </c>
      <c r="BH134" s="115">
        <f>IF(N134="sníž. přenesená",J134,0)</f>
        <v>0</v>
      </c>
      <c r="BI134" s="115">
        <f>IF(N134="nulová",J134,0)</f>
        <v>0</v>
      </c>
      <c r="BJ134" s="17" t="s">
        <v>86</v>
      </c>
      <c r="BK134" s="115">
        <f>ROUND(I134*H134,2)</f>
        <v>0</v>
      </c>
      <c r="BL134" s="17" t="s">
        <v>153</v>
      </c>
      <c r="BM134" s="222" t="s">
        <v>154</v>
      </c>
    </row>
    <row r="135" spans="1:65" s="2" customFormat="1" ht="29.25">
      <c r="A135" s="35"/>
      <c r="B135" s="36"/>
      <c r="C135" s="37"/>
      <c r="D135" s="223" t="s">
        <v>155</v>
      </c>
      <c r="E135" s="37"/>
      <c r="F135" s="224" t="s">
        <v>156</v>
      </c>
      <c r="G135" s="37"/>
      <c r="H135" s="37"/>
      <c r="I135" s="179"/>
      <c r="J135" s="37"/>
      <c r="K135" s="37"/>
      <c r="L135" s="38"/>
      <c r="M135" s="225"/>
      <c r="N135" s="226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7" t="s">
        <v>155</v>
      </c>
      <c r="AU135" s="17" t="s">
        <v>88</v>
      </c>
    </row>
    <row r="136" spans="1:65" s="13" customFormat="1" ht="11.25">
      <c r="B136" s="227"/>
      <c r="C136" s="228"/>
      <c r="D136" s="223" t="s">
        <v>157</v>
      </c>
      <c r="E136" s="229" t="s">
        <v>1</v>
      </c>
      <c r="F136" s="230" t="s">
        <v>158</v>
      </c>
      <c r="G136" s="228"/>
      <c r="H136" s="231">
        <v>1450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AT136" s="237" t="s">
        <v>157</v>
      </c>
      <c r="AU136" s="237" t="s">
        <v>88</v>
      </c>
      <c r="AV136" s="13" t="s">
        <v>88</v>
      </c>
      <c r="AW136" s="13" t="s">
        <v>32</v>
      </c>
      <c r="AX136" s="13" t="s">
        <v>78</v>
      </c>
      <c r="AY136" s="237" t="s">
        <v>147</v>
      </c>
    </row>
    <row r="137" spans="1:65" s="14" customFormat="1" ht="11.25">
      <c r="B137" s="238"/>
      <c r="C137" s="239"/>
      <c r="D137" s="223" t="s">
        <v>157</v>
      </c>
      <c r="E137" s="240" t="s">
        <v>1</v>
      </c>
      <c r="F137" s="241" t="s">
        <v>159</v>
      </c>
      <c r="G137" s="239"/>
      <c r="H137" s="242">
        <v>1450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AT137" s="248" t="s">
        <v>157</v>
      </c>
      <c r="AU137" s="248" t="s">
        <v>88</v>
      </c>
      <c r="AV137" s="14" t="s">
        <v>153</v>
      </c>
      <c r="AW137" s="14" t="s">
        <v>32</v>
      </c>
      <c r="AX137" s="14" t="s">
        <v>86</v>
      </c>
      <c r="AY137" s="248" t="s">
        <v>147</v>
      </c>
    </row>
    <row r="138" spans="1:65" s="2" customFormat="1" ht="24.2" customHeight="1">
      <c r="A138" s="35"/>
      <c r="B138" s="36"/>
      <c r="C138" s="210" t="s">
        <v>88</v>
      </c>
      <c r="D138" s="210" t="s">
        <v>149</v>
      </c>
      <c r="E138" s="211" t="s">
        <v>160</v>
      </c>
      <c r="F138" s="212" t="s">
        <v>161</v>
      </c>
      <c r="G138" s="213" t="s">
        <v>162</v>
      </c>
      <c r="H138" s="214">
        <v>20</v>
      </c>
      <c r="I138" s="215"/>
      <c r="J138" s="216">
        <f>ROUND(I138*H138,2)</f>
        <v>0</v>
      </c>
      <c r="K138" s="217"/>
      <c r="L138" s="38"/>
      <c r="M138" s="218" t="s">
        <v>1</v>
      </c>
      <c r="N138" s="219" t="s">
        <v>43</v>
      </c>
      <c r="O138" s="72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2" t="s">
        <v>153</v>
      </c>
      <c r="AT138" s="222" t="s">
        <v>149</v>
      </c>
      <c r="AU138" s="222" t="s">
        <v>88</v>
      </c>
      <c r="AY138" s="17" t="s">
        <v>147</v>
      </c>
      <c r="BE138" s="115">
        <f>IF(N138="základní",J138,0)</f>
        <v>0</v>
      </c>
      <c r="BF138" s="115">
        <f>IF(N138="snížená",J138,0)</f>
        <v>0</v>
      </c>
      <c r="BG138" s="115">
        <f>IF(N138="zákl. přenesená",J138,0)</f>
        <v>0</v>
      </c>
      <c r="BH138" s="115">
        <f>IF(N138="sníž. přenesená",J138,0)</f>
        <v>0</v>
      </c>
      <c r="BI138" s="115">
        <f>IF(N138="nulová",J138,0)</f>
        <v>0</v>
      </c>
      <c r="BJ138" s="17" t="s">
        <v>86</v>
      </c>
      <c r="BK138" s="115">
        <f>ROUND(I138*H138,2)</f>
        <v>0</v>
      </c>
      <c r="BL138" s="17" t="s">
        <v>153</v>
      </c>
      <c r="BM138" s="222" t="s">
        <v>163</v>
      </c>
    </row>
    <row r="139" spans="1:65" s="2" customFormat="1" ht="19.5">
      <c r="A139" s="35"/>
      <c r="B139" s="36"/>
      <c r="C139" s="37"/>
      <c r="D139" s="223" t="s">
        <v>155</v>
      </c>
      <c r="E139" s="37"/>
      <c r="F139" s="224" t="s">
        <v>164</v>
      </c>
      <c r="G139" s="37"/>
      <c r="H139" s="37"/>
      <c r="I139" s="179"/>
      <c r="J139" s="37"/>
      <c r="K139" s="37"/>
      <c r="L139" s="38"/>
      <c r="M139" s="225"/>
      <c r="N139" s="226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7" t="s">
        <v>155</v>
      </c>
      <c r="AU139" s="17" t="s">
        <v>88</v>
      </c>
    </row>
    <row r="140" spans="1:65" s="13" customFormat="1" ht="11.25">
      <c r="B140" s="227"/>
      <c r="C140" s="228"/>
      <c r="D140" s="223" t="s">
        <v>157</v>
      </c>
      <c r="E140" s="229" t="s">
        <v>1</v>
      </c>
      <c r="F140" s="230" t="s">
        <v>165</v>
      </c>
      <c r="G140" s="228"/>
      <c r="H140" s="231">
        <v>20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157</v>
      </c>
      <c r="AU140" s="237" t="s">
        <v>88</v>
      </c>
      <c r="AV140" s="13" t="s">
        <v>88</v>
      </c>
      <c r="AW140" s="13" t="s">
        <v>32</v>
      </c>
      <c r="AX140" s="13" t="s">
        <v>78</v>
      </c>
      <c r="AY140" s="237" t="s">
        <v>147</v>
      </c>
    </row>
    <row r="141" spans="1:65" s="14" customFormat="1" ht="11.25">
      <c r="B141" s="238"/>
      <c r="C141" s="239"/>
      <c r="D141" s="223" t="s">
        <v>157</v>
      </c>
      <c r="E141" s="240" t="s">
        <v>1</v>
      </c>
      <c r="F141" s="241" t="s">
        <v>159</v>
      </c>
      <c r="G141" s="239"/>
      <c r="H141" s="242">
        <v>20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AT141" s="248" t="s">
        <v>157</v>
      </c>
      <c r="AU141" s="248" t="s">
        <v>88</v>
      </c>
      <c r="AV141" s="14" t="s">
        <v>153</v>
      </c>
      <c r="AW141" s="14" t="s">
        <v>32</v>
      </c>
      <c r="AX141" s="14" t="s">
        <v>86</v>
      </c>
      <c r="AY141" s="248" t="s">
        <v>147</v>
      </c>
    </row>
    <row r="142" spans="1:65" s="2" customFormat="1" ht="24.2" customHeight="1">
      <c r="A142" s="35"/>
      <c r="B142" s="36"/>
      <c r="C142" s="210" t="s">
        <v>166</v>
      </c>
      <c r="D142" s="210" t="s">
        <v>149</v>
      </c>
      <c r="E142" s="211" t="s">
        <v>167</v>
      </c>
      <c r="F142" s="212" t="s">
        <v>168</v>
      </c>
      <c r="G142" s="213" t="s">
        <v>162</v>
      </c>
      <c r="H142" s="214">
        <v>46</v>
      </c>
      <c r="I142" s="215"/>
      <c r="J142" s="216">
        <f>ROUND(I142*H142,2)</f>
        <v>0</v>
      </c>
      <c r="K142" s="217"/>
      <c r="L142" s="38"/>
      <c r="M142" s="218" t="s">
        <v>1</v>
      </c>
      <c r="N142" s="219" t="s">
        <v>43</v>
      </c>
      <c r="O142" s="72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2" t="s">
        <v>153</v>
      </c>
      <c r="AT142" s="222" t="s">
        <v>149</v>
      </c>
      <c r="AU142" s="222" t="s">
        <v>88</v>
      </c>
      <c r="AY142" s="17" t="s">
        <v>147</v>
      </c>
      <c r="BE142" s="115">
        <f>IF(N142="základní",J142,0)</f>
        <v>0</v>
      </c>
      <c r="BF142" s="115">
        <f>IF(N142="snížená",J142,0)</f>
        <v>0</v>
      </c>
      <c r="BG142" s="115">
        <f>IF(N142="zákl. přenesená",J142,0)</f>
        <v>0</v>
      </c>
      <c r="BH142" s="115">
        <f>IF(N142="sníž. přenesená",J142,0)</f>
        <v>0</v>
      </c>
      <c r="BI142" s="115">
        <f>IF(N142="nulová",J142,0)</f>
        <v>0</v>
      </c>
      <c r="BJ142" s="17" t="s">
        <v>86</v>
      </c>
      <c r="BK142" s="115">
        <f>ROUND(I142*H142,2)</f>
        <v>0</v>
      </c>
      <c r="BL142" s="17" t="s">
        <v>153</v>
      </c>
      <c r="BM142" s="222" t="s">
        <v>169</v>
      </c>
    </row>
    <row r="143" spans="1:65" s="2" customFormat="1" ht="19.5">
      <c r="A143" s="35"/>
      <c r="B143" s="36"/>
      <c r="C143" s="37"/>
      <c r="D143" s="223" t="s">
        <v>155</v>
      </c>
      <c r="E143" s="37"/>
      <c r="F143" s="224" t="s">
        <v>170</v>
      </c>
      <c r="G143" s="37"/>
      <c r="H143" s="37"/>
      <c r="I143" s="179"/>
      <c r="J143" s="37"/>
      <c r="K143" s="37"/>
      <c r="L143" s="38"/>
      <c r="M143" s="225"/>
      <c r="N143" s="226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7" t="s">
        <v>155</v>
      </c>
      <c r="AU143" s="17" t="s">
        <v>88</v>
      </c>
    </row>
    <row r="144" spans="1:65" s="13" customFormat="1" ht="11.25">
      <c r="B144" s="227"/>
      <c r="C144" s="228"/>
      <c r="D144" s="223" t="s">
        <v>157</v>
      </c>
      <c r="E144" s="229" t="s">
        <v>1</v>
      </c>
      <c r="F144" s="230" t="s">
        <v>171</v>
      </c>
      <c r="G144" s="228"/>
      <c r="H144" s="231">
        <v>46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AT144" s="237" t="s">
        <v>157</v>
      </c>
      <c r="AU144" s="237" t="s">
        <v>88</v>
      </c>
      <c r="AV144" s="13" t="s">
        <v>88</v>
      </c>
      <c r="AW144" s="13" t="s">
        <v>32</v>
      </c>
      <c r="AX144" s="13" t="s">
        <v>78</v>
      </c>
      <c r="AY144" s="237" t="s">
        <v>147</v>
      </c>
    </row>
    <row r="145" spans="1:65" s="14" customFormat="1" ht="11.25">
      <c r="B145" s="238"/>
      <c r="C145" s="239"/>
      <c r="D145" s="223" t="s">
        <v>157</v>
      </c>
      <c r="E145" s="240" t="s">
        <v>1</v>
      </c>
      <c r="F145" s="241" t="s">
        <v>159</v>
      </c>
      <c r="G145" s="239"/>
      <c r="H145" s="242">
        <v>46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AT145" s="248" t="s">
        <v>157</v>
      </c>
      <c r="AU145" s="248" t="s">
        <v>88</v>
      </c>
      <c r="AV145" s="14" t="s">
        <v>153</v>
      </c>
      <c r="AW145" s="14" t="s">
        <v>32</v>
      </c>
      <c r="AX145" s="14" t="s">
        <v>86</v>
      </c>
      <c r="AY145" s="248" t="s">
        <v>147</v>
      </c>
    </row>
    <row r="146" spans="1:65" s="2" customFormat="1" ht="24.2" customHeight="1">
      <c r="A146" s="35"/>
      <c r="B146" s="36"/>
      <c r="C146" s="210" t="s">
        <v>153</v>
      </c>
      <c r="D146" s="210" t="s">
        <v>149</v>
      </c>
      <c r="E146" s="211" t="s">
        <v>172</v>
      </c>
      <c r="F146" s="212" t="s">
        <v>173</v>
      </c>
      <c r="G146" s="213" t="s">
        <v>162</v>
      </c>
      <c r="H146" s="214">
        <v>11</v>
      </c>
      <c r="I146" s="215"/>
      <c r="J146" s="216">
        <f>ROUND(I146*H146,2)</f>
        <v>0</v>
      </c>
      <c r="K146" s="217"/>
      <c r="L146" s="38"/>
      <c r="M146" s="218" t="s">
        <v>1</v>
      </c>
      <c r="N146" s="219" t="s">
        <v>43</v>
      </c>
      <c r="O146" s="72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2" t="s">
        <v>153</v>
      </c>
      <c r="AT146" s="222" t="s">
        <v>149</v>
      </c>
      <c r="AU146" s="222" t="s">
        <v>88</v>
      </c>
      <c r="AY146" s="17" t="s">
        <v>147</v>
      </c>
      <c r="BE146" s="115">
        <f>IF(N146="základní",J146,0)</f>
        <v>0</v>
      </c>
      <c r="BF146" s="115">
        <f>IF(N146="snížená",J146,0)</f>
        <v>0</v>
      </c>
      <c r="BG146" s="115">
        <f>IF(N146="zákl. přenesená",J146,0)</f>
        <v>0</v>
      </c>
      <c r="BH146" s="115">
        <f>IF(N146="sníž. přenesená",J146,0)</f>
        <v>0</v>
      </c>
      <c r="BI146" s="115">
        <f>IF(N146="nulová",J146,0)</f>
        <v>0</v>
      </c>
      <c r="BJ146" s="17" t="s">
        <v>86</v>
      </c>
      <c r="BK146" s="115">
        <f>ROUND(I146*H146,2)</f>
        <v>0</v>
      </c>
      <c r="BL146" s="17" t="s">
        <v>153</v>
      </c>
      <c r="BM146" s="222" t="s">
        <v>174</v>
      </c>
    </row>
    <row r="147" spans="1:65" s="2" customFormat="1" ht="19.5">
      <c r="A147" s="35"/>
      <c r="B147" s="36"/>
      <c r="C147" s="37"/>
      <c r="D147" s="223" t="s">
        <v>155</v>
      </c>
      <c r="E147" s="37"/>
      <c r="F147" s="224" t="s">
        <v>175</v>
      </c>
      <c r="G147" s="37"/>
      <c r="H147" s="37"/>
      <c r="I147" s="179"/>
      <c r="J147" s="37"/>
      <c r="K147" s="37"/>
      <c r="L147" s="38"/>
      <c r="M147" s="225"/>
      <c r="N147" s="226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7" t="s">
        <v>155</v>
      </c>
      <c r="AU147" s="17" t="s">
        <v>88</v>
      </c>
    </row>
    <row r="148" spans="1:65" s="13" customFormat="1" ht="11.25">
      <c r="B148" s="227"/>
      <c r="C148" s="228"/>
      <c r="D148" s="223" t="s">
        <v>157</v>
      </c>
      <c r="E148" s="229" t="s">
        <v>1</v>
      </c>
      <c r="F148" s="230" t="s">
        <v>176</v>
      </c>
      <c r="G148" s="228"/>
      <c r="H148" s="231">
        <v>11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AT148" s="237" t="s">
        <v>157</v>
      </c>
      <c r="AU148" s="237" t="s">
        <v>88</v>
      </c>
      <c r="AV148" s="13" t="s">
        <v>88</v>
      </c>
      <c r="AW148" s="13" t="s">
        <v>32</v>
      </c>
      <c r="AX148" s="13" t="s">
        <v>78</v>
      </c>
      <c r="AY148" s="237" t="s">
        <v>147</v>
      </c>
    </row>
    <row r="149" spans="1:65" s="14" customFormat="1" ht="11.25">
      <c r="B149" s="238"/>
      <c r="C149" s="239"/>
      <c r="D149" s="223" t="s">
        <v>157</v>
      </c>
      <c r="E149" s="240" t="s">
        <v>1</v>
      </c>
      <c r="F149" s="241" t="s">
        <v>159</v>
      </c>
      <c r="G149" s="239"/>
      <c r="H149" s="242">
        <v>11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AT149" s="248" t="s">
        <v>157</v>
      </c>
      <c r="AU149" s="248" t="s">
        <v>88</v>
      </c>
      <c r="AV149" s="14" t="s">
        <v>153</v>
      </c>
      <c r="AW149" s="14" t="s">
        <v>32</v>
      </c>
      <c r="AX149" s="14" t="s">
        <v>86</v>
      </c>
      <c r="AY149" s="248" t="s">
        <v>147</v>
      </c>
    </row>
    <row r="150" spans="1:65" s="2" customFormat="1" ht="24.2" customHeight="1">
      <c r="A150" s="35"/>
      <c r="B150" s="36"/>
      <c r="C150" s="210" t="s">
        <v>177</v>
      </c>
      <c r="D150" s="210" t="s">
        <v>149</v>
      </c>
      <c r="E150" s="211" t="s">
        <v>178</v>
      </c>
      <c r="F150" s="212" t="s">
        <v>179</v>
      </c>
      <c r="G150" s="213" t="s">
        <v>162</v>
      </c>
      <c r="H150" s="214">
        <v>2</v>
      </c>
      <c r="I150" s="215"/>
      <c r="J150" s="216">
        <f>ROUND(I150*H150,2)</f>
        <v>0</v>
      </c>
      <c r="K150" s="217"/>
      <c r="L150" s="38"/>
      <c r="M150" s="218" t="s">
        <v>1</v>
      </c>
      <c r="N150" s="219" t="s">
        <v>43</v>
      </c>
      <c r="O150" s="72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2" t="s">
        <v>153</v>
      </c>
      <c r="AT150" s="222" t="s">
        <v>149</v>
      </c>
      <c r="AU150" s="222" t="s">
        <v>88</v>
      </c>
      <c r="AY150" s="17" t="s">
        <v>147</v>
      </c>
      <c r="BE150" s="115">
        <f>IF(N150="základní",J150,0)</f>
        <v>0</v>
      </c>
      <c r="BF150" s="115">
        <f>IF(N150="snížená",J150,0)</f>
        <v>0</v>
      </c>
      <c r="BG150" s="115">
        <f>IF(N150="zákl. přenesená",J150,0)</f>
        <v>0</v>
      </c>
      <c r="BH150" s="115">
        <f>IF(N150="sníž. přenesená",J150,0)</f>
        <v>0</v>
      </c>
      <c r="BI150" s="115">
        <f>IF(N150="nulová",J150,0)</f>
        <v>0</v>
      </c>
      <c r="BJ150" s="17" t="s">
        <v>86</v>
      </c>
      <c r="BK150" s="115">
        <f>ROUND(I150*H150,2)</f>
        <v>0</v>
      </c>
      <c r="BL150" s="17" t="s">
        <v>153</v>
      </c>
      <c r="BM150" s="222" t="s">
        <v>180</v>
      </c>
    </row>
    <row r="151" spans="1:65" s="2" customFormat="1" ht="19.5">
      <c r="A151" s="35"/>
      <c r="B151" s="36"/>
      <c r="C151" s="37"/>
      <c r="D151" s="223" t="s">
        <v>155</v>
      </c>
      <c r="E151" s="37"/>
      <c r="F151" s="224" t="s">
        <v>181</v>
      </c>
      <c r="G151" s="37"/>
      <c r="H151" s="37"/>
      <c r="I151" s="179"/>
      <c r="J151" s="37"/>
      <c r="K151" s="37"/>
      <c r="L151" s="38"/>
      <c r="M151" s="225"/>
      <c r="N151" s="226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7" t="s">
        <v>155</v>
      </c>
      <c r="AU151" s="17" t="s">
        <v>88</v>
      </c>
    </row>
    <row r="152" spans="1:65" s="2" customFormat="1" ht="24.2" customHeight="1">
      <c r="A152" s="35"/>
      <c r="B152" s="36"/>
      <c r="C152" s="210" t="s">
        <v>182</v>
      </c>
      <c r="D152" s="210" t="s">
        <v>149</v>
      </c>
      <c r="E152" s="211" t="s">
        <v>183</v>
      </c>
      <c r="F152" s="212" t="s">
        <v>184</v>
      </c>
      <c r="G152" s="213" t="s">
        <v>162</v>
      </c>
      <c r="H152" s="214">
        <v>1</v>
      </c>
      <c r="I152" s="215"/>
      <c r="J152" s="216">
        <f>ROUND(I152*H152,2)</f>
        <v>0</v>
      </c>
      <c r="K152" s="217"/>
      <c r="L152" s="38"/>
      <c r="M152" s="218" t="s">
        <v>1</v>
      </c>
      <c r="N152" s="219" t="s">
        <v>43</v>
      </c>
      <c r="O152" s="72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2" t="s">
        <v>153</v>
      </c>
      <c r="AT152" s="222" t="s">
        <v>149</v>
      </c>
      <c r="AU152" s="222" t="s">
        <v>88</v>
      </c>
      <c r="AY152" s="17" t="s">
        <v>147</v>
      </c>
      <c r="BE152" s="115">
        <f>IF(N152="základní",J152,0)</f>
        <v>0</v>
      </c>
      <c r="BF152" s="115">
        <f>IF(N152="snížená",J152,0)</f>
        <v>0</v>
      </c>
      <c r="BG152" s="115">
        <f>IF(N152="zákl. přenesená",J152,0)</f>
        <v>0</v>
      </c>
      <c r="BH152" s="115">
        <f>IF(N152="sníž. přenesená",J152,0)</f>
        <v>0</v>
      </c>
      <c r="BI152" s="115">
        <f>IF(N152="nulová",J152,0)</f>
        <v>0</v>
      </c>
      <c r="BJ152" s="17" t="s">
        <v>86</v>
      </c>
      <c r="BK152" s="115">
        <f>ROUND(I152*H152,2)</f>
        <v>0</v>
      </c>
      <c r="BL152" s="17" t="s">
        <v>153</v>
      </c>
      <c r="BM152" s="222" t="s">
        <v>185</v>
      </c>
    </row>
    <row r="153" spans="1:65" s="2" customFormat="1" ht="19.5">
      <c r="A153" s="35"/>
      <c r="B153" s="36"/>
      <c r="C153" s="37"/>
      <c r="D153" s="223" t="s">
        <v>155</v>
      </c>
      <c r="E153" s="37"/>
      <c r="F153" s="224" t="s">
        <v>186</v>
      </c>
      <c r="G153" s="37"/>
      <c r="H153" s="37"/>
      <c r="I153" s="179"/>
      <c r="J153" s="37"/>
      <c r="K153" s="37"/>
      <c r="L153" s="38"/>
      <c r="M153" s="225"/>
      <c r="N153" s="226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7" t="s">
        <v>155</v>
      </c>
      <c r="AU153" s="17" t="s">
        <v>88</v>
      </c>
    </row>
    <row r="154" spans="1:65" s="2" customFormat="1" ht="24.2" customHeight="1">
      <c r="A154" s="35"/>
      <c r="B154" s="36"/>
      <c r="C154" s="210" t="s">
        <v>187</v>
      </c>
      <c r="D154" s="210" t="s">
        <v>149</v>
      </c>
      <c r="E154" s="211" t="s">
        <v>188</v>
      </c>
      <c r="F154" s="212" t="s">
        <v>189</v>
      </c>
      <c r="G154" s="213" t="s">
        <v>162</v>
      </c>
      <c r="H154" s="214">
        <v>1</v>
      </c>
      <c r="I154" s="215"/>
      <c r="J154" s="216">
        <f>ROUND(I154*H154,2)</f>
        <v>0</v>
      </c>
      <c r="K154" s="217"/>
      <c r="L154" s="38"/>
      <c r="M154" s="218" t="s">
        <v>1</v>
      </c>
      <c r="N154" s="219" t="s">
        <v>43</v>
      </c>
      <c r="O154" s="72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2" t="s">
        <v>153</v>
      </c>
      <c r="AT154" s="222" t="s">
        <v>149</v>
      </c>
      <c r="AU154" s="222" t="s">
        <v>88</v>
      </c>
      <c r="AY154" s="17" t="s">
        <v>147</v>
      </c>
      <c r="BE154" s="115">
        <f>IF(N154="základní",J154,0)</f>
        <v>0</v>
      </c>
      <c r="BF154" s="115">
        <f>IF(N154="snížená",J154,0)</f>
        <v>0</v>
      </c>
      <c r="BG154" s="115">
        <f>IF(N154="zákl. přenesená",J154,0)</f>
        <v>0</v>
      </c>
      <c r="BH154" s="115">
        <f>IF(N154="sníž. přenesená",J154,0)</f>
        <v>0</v>
      </c>
      <c r="BI154" s="115">
        <f>IF(N154="nulová",J154,0)</f>
        <v>0</v>
      </c>
      <c r="BJ154" s="17" t="s">
        <v>86</v>
      </c>
      <c r="BK154" s="115">
        <f>ROUND(I154*H154,2)</f>
        <v>0</v>
      </c>
      <c r="BL154" s="17" t="s">
        <v>153</v>
      </c>
      <c r="BM154" s="222" t="s">
        <v>190</v>
      </c>
    </row>
    <row r="155" spans="1:65" s="2" customFormat="1" ht="19.5">
      <c r="A155" s="35"/>
      <c r="B155" s="36"/>
      <c r="C155" s="37"/>
      <c r="D155" s="223" t="s">
        <v>155</v>
      </c>
      <c r="E155" s="37"/>
      <c r="F155" s="224" t="s">
        <v>191</v>
      </c>
      <c r="G155" s="37"/>
      <c r="H155" s="37"/>
      <c r="I155" s="179"/>
      <c r="J155" s="37"/>
      <c r="K155" s="37"/>
      <c r="L155" s="38"/>
      <c r="M155" s="225"/>
      <c r="N155" s="226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7" t="s">
        <v>155</v>
      </c>
      <c r="AU155" s="17" t="s">
        <v>88</v>
      </c>
    </row>
    <row r="156" spans="1:65" s="2" customFormat="1" ht="24.2" customHeight="1">
      <c r="A156" s="35"/>
      <c r="B156" s="36"/>
      <c r="C156" s="210" t="s">
        <v>192</v>
      </c>
      <c r="D156" s="210" t="s">
        <v>149</v>
      </c>
      <c r="E156" s="211" t="s">
        <v>193</v>
      </c>
      <c r="F156" s="212" t="s">
        <v>194</v>
      </c>
      <c r="G156" s="213" t="s">
        <v>162</v>
      </c>
      <c r="H156" s="214">
        <v>1</v>
      </c>
      <c r="I156" s="215"/>
      <c r="J156" s="216">
        <f>ROUND(I156*H156,2)</f>
        <v>0</v>
      </c>
      <c r="K156" s="217"/>
      <c r="L156" s="38"/>
      <c r="M156" s="218" t="s">
        <v>1</v>
      </c>
      <c r="N156" s="219" t="s">
        <v>43</v>
      </c>
      <c r="O156" s="72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2" t="s">
        <v>153</v>
      </c>
      <c r="AT156" s="222" t="s">
        <v>149</v>
      </c>
      <c r="AU156" s="222" t="s">
        <v>88</v>
      </c>
      <c r="AY156" s="17" t="s">
        <v>147</v>
      </c>
      <c r="BE156" s="115">
        <f>IF(N156="základní",J156,0)</f>
        <v>0</v>
      </c>
      <c r="BF156" s="115">
        <f>IF(N156="snížená",J156,0)</f>
        <v>0</v>
      </c>
      <c r="BG156" s="115">
        <f>IF(N156="zákl. přenesená",J156,0)</f>
        <v>0</v>
      </c>
      <c r="BH156" s="115">
        <f>IF(N156="sníž. přenesená",J156,0)</f>
        <v>0</v>
      </c>
      <c r="BI156" s="115">
        <f>IF(N156="nulová",J156,0)</f>
        <v>0</v>
      </c>
      <c r="BJ156" s="17" t="s">
        <v>86</v>
      </c>
      <c r="BK156" s="115">
        <f>ROUND(I156*H156,2)</f>
        <v>0</v>
      </c>
      <c r="BL156" s="17" t="s">
        <v>153</v>
      </c>
      <c r="BM156" s="222" t="s">
        <v>195</v>
      </c>
    </row>
    <row r="157" spans="1:65" s="2" customFormat="1" ht="19.5">
      <c r="A157" s="35"/>
      <c r="B157" s="36"/>
      <c r="C157" s="37"/>
      <c r="D157" s="223" t="s">
        <v>155</v>
      </c>
      <c r="E157" s="37"/>
      <c r="F157" s="224" t="s">
        <v>196</v>
      </c>
      <c r="G157" s="37"/>
      <c r="H157" s="37"/>
      <c r="I157" s="179"/>
      <c r="J157" s="37"/>
      <c r="K157" s="37"/>
      <c r="L157" s="38"/>
      <c r="M157" s="225"/>
      <c r="N157" s="226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7" t="s">
        <v>155</v>
      </c>
      <c r="AU157" s="17" t="s">
        <v>88</v>
      </c>
    </row>
    <row r="158" spans="1:65" s="2" customFormat="1" ht="24.2" customHeight="1">
      <c r="A158" s="35"/>
      <c r="B158" s="36"/>
      <c r="C158" s="210" t="s">
        <v>197</v>
      </c>
      <c r="D158" s="210" t="s">
        <v>149</v>
      </c>
      <c r="E158" s="211" t="s">
        <v>198</v>
      </c>
      <c r="F158" s="212" t="s">
        <v>199</v>
      </c>
      <c r="G158" s="213" t="s">
        <v>152</v>
      </c>
      <c r="H158" s="214">
        <v>1450</v>
      </c>
      <c r="I158" s="215"/>
      <c r="J158" s="216">
        <f>ROUND(I158*H158,2)</f>
        <v>0</v>
      </c>
      <c r="K158" s="217"/>
      <c r="L158" s="38"/>
      <c r="M158" s="218" t="s">
        <v>1</v>
      </c>
      <c r="N158" s="219" t="s">
        <v>43</v>
      </c>
      <c r="O158" s="72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2" t="s">
        <v>153</v>
      </c>
      <c r="AT158" s="222" t="s">
        <v>149</v>
      </c>
      <c r="AU158" s="222" t="s">
        <v>88</v>
      </c>
      <c r="AY158" s="17" t="s">
        <v>147</v>
      </c>
      <c r="BE158" s="115">
        <f>IF(N158="základní",J158,0)</f>
        <v>0</v>
      </c>
      <c r="BF158" s="115">
        <f>IF(N158="snížená",J158,0)</f>
        <v>0</v>
      </c>
      <c r="BG158" s="115">
        <f>IF(N158="zákl. přenesená",J158,0)</f>
        <v>0</v>
      </c>
      <c r="BH158" s="115">
        <f>IF(N158="sníž. přenesená",J158,0)</f>
        <v>0</v>
      </c>
      <c r="BI158" s="115">
        <f>IF(N158="nulová",J158,0)</f>
        <v>0</v>
      </c>
      <c r="BJ158" s="17" t="s">
        <v>86</v>
      </c>
      <c r="BK158" s="115">
        <f>ROUND(I158*H158,2)</f>
        <v>0</v>
      </c>
      <c r="BL158" s="17" t="s">
        <v>153</v>
      </c>
      <c r="BM158" s="222" t="s">
        <v>200</v>
      </c>
    </row>
    <row r="159" spans="1:65" s="2" customFormat="1" ht="19.5">
      <c r="A159" s="35"/>
      <c r="B159" s="36"/>
      <c r="C159" s="37"/>
      <c r="D159" s="223" t="s">
        <v>155</v>
      </c>
      <c r="E159" s="37"/>
      <c r="F159" s="224" t="s">
        <v>201</v>
      </c>
      <c r="G159" s="37"/>
      <c r="H159" s="37"/>
      <c r="I159" s="179"/>
      <c r="J159" s="37"/>
      <c r="K159" s="37"/>
      <c r="L159" s="38"/>
      <c r="M159" s="225"/>
      <c r="N159" s="226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7" t="s">
        <v>155</v>
      </c>
      <c r="AU159" s="17" t="s">
        <v>88</v>
      </c>
    </row>
    <row r="160" spans="1:65" s="13" customFormat="1" ht="11.25">
      <c r="B160" s="227"/>
      <c r="C160" s="228"/>
      <c r="D160" s="223" t="s">
        <v>157</v>
      </c>
      <c r="E160" s="229" t="s">
        <v>1</v>
      </c>
      <c r="F160" s="230" t="s">
        <v>158</v>
      </c>
      <c r="G160" s="228"/>
      <c r="H160" s="231">
        <v>1450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AT160" s="237" t="s">
        <v>157</v>
      </c>
      <c r="AU160" s="237" t="s">
        <v>88</v>
      </c>
      <c r="AV160" s="13" t="s">
        <v>88</v>
      </c>
      <c r="AW160" s="13" t="s">
        <v>32</v>
      </c>
      <c r="AX160" s="13" t="s">
        <v>78</v>
      </c>
      <c r="AY160" s="237" t="s">
        <v>147</v>
      </c>
    </row>
    <row r="161" spans="1:65" s="14" customFormat="1" ht="11.25">
      <c r="B161" s="238"/>
      <c r="C161" s="239"/>
      <c r="D161" s="223" t="s">
        <v>157</v>
      </c>
      <c r="E161" s="240" t="s">
        <v>1</v>
      </c>
      <c r="F161" s="241" t="s">
        <v>159</v>
      </c>
      <c r="G161" s="239"/>
      <c r="H161" s="242">
        <v>1450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AT161" s="248" t="s">
        <v>157</v>
      </c>
      <c r="AU161" s="248" t="s">
        <v>88</v>
      </c>
      <c r="AV161" s="14" t="s">
        <v>153</v>
      </c>
      <c r="AW161" s="14" t="s">
        <v>32</v>
      </c>
      <c r="AX161" s="14" t="s">
        <v>86</v>
      </c>
      <c r="AY161" s="248" t="s">
        <v>147</v>
      </c>
    </row>
    <row r="162" spans="1:65" s="2" customFormat="1" ht="21.75" customHeight="1">
      <c r="A162" s="35"/>
      <c r="B162" s="36"/>
      <c r="C162" s="210" t="s">
        <v>202</v>
      </c>
      <c r="D162" s="210" t="s">
        <v>149</v>
      </c>
      <c r="E162" s="211" t="s">
        <v>203</v>
      </c>
      <c r="F162" s="212" t="s">
        <v>204</v>
      </c>
      <c r="G162" s="213" t="s">
        <v>162</v>
      </c>
      <c r="H162" s="214">
        <v>20</v>
      </c>
      <c r="I162" s="215"/>
      <c r="J162" s="216">
        <f>ROUND(I162*H162,2)</f>
        <v>0</v>
      </c>
      <c r="K162" s="217"/>
      <c r="L162" s="38"/>
      <c r="M162" s="218" t="s">
        <v>1</v>
      </c>
      <c r="N162" s="219" t="s">
        <v>43</v>
      </c>
      <c r="O162" s="72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2" t="s">
        <v>153</v>
      </c>
      <c r="AT162" s="222" t="s">
        <v>149</v>
      </c>
      <c r="AU162" s="222" t="s">
        <v>88</v>
      </c>
      <c r="AY162" s="17" t="s">
        <v>147</v>
      </c>
      <c r="BE162" s="115">
        <f>IF(N162="základní",J162,0)</f>
        <v>0</v>
      </c>
      <c r="BF162" s="115">
        <f>IF(N162="snížená",J162,0)</f>
        <v>0</v>
      </c>
      <c r="BG162" s="115">
        <f>IF(N162="zákl. přenesená",J162,0)</f>
        <v>0</v>
      </c>
      <c r="BH162" s="115">
        <f>IF(N162="sníž. přenesená",J162,0)</f>
        <v>0</v>
      </c>
      <c r="BI162" s="115">
        <f>IF(N162="nulová",J162,0)</f>
        <v>0</v>
      </c>
      <c r="BJ162" s="17" t="s">
        <v>86</v>
      </c>
      <c r="BK162" s="115">
        <f>ROUND(I162*H162,2)</f>
        <v>0</v>
      </c>
      <c r="BL162" s="17" t="s">
        <v>153</v>
      </c>
      <c r="BM162" s="222" t="s">
        <v>205</v>
      </c>
    </row>
    <row r="163" spans="1:65" s="2" customFormat="1" ht="19.5">
      <c r="A163" s="35"/>
      <c r="B163" s="36"/>
      <c r="C163" s="37"/>
      <c r="D163" s="223" t="s">
        <v>155</v>
      </c>
      <c r="E163" s="37"/>
      <c r="F163" s="224" t="s">
        <v>206</v>
      </c>
      <c r="G163" s="37"/>
      <c r="H163" s="37"/>
      <c r="I163" s="179"/>
      <c r="J163" s="37"/>
      <c r="K163" s="37"/>
      <c r="L163" s="38"/>
      <c r="M163" s="225"/>
      <c r="N163" s="226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7" t="s">
        <v>155</v>
      </c>
      <c r="AU163" s="17" t="s">
        <v>88</v>
      </c>
    </row>
    <row r="164" spans="1:65" s="2" customFormat="1" ht="21.75" customHeight="1">
      <c r="A164" s="35"/>
      <c r="B164" s="36"/>
      <c r="C164" s="210" t="s">
        <v>176</v>
      </c>
      <c r="D164" s="210" t="s">
        <v>149</v>
      </c>
      <c r="E164" s="211" t="s">
        <v>207</v>
      </c>
      <c r="F164" s="212" t="s">
        <v>208</v>
      </c>
      <c r="G164" s="213" t="s">
        <v>162</v>
      </c>
      <c r="H164" s="214">
        <v>46</v>
      </c>
      <c r="I164" s="215"/>
      <c r="J164" s="216">
        <f>ROUND(I164*H164,2)</f>
        <v>0</v>
      </c>
      <c r="K164" s="217"/>
      <c r="L164" s="38"/>
      <c r="M164" s="218" t="s">
        <v>1</v>
      </c>
      <c r="N164" s="219" t="s">
        <v>43</v>
      </c>
      <c r="O164" s="72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2" t="s">
        <v>153</v>
      </c>
      <c r="AT164" s="222" t="s">
        <v>149</v>
      </c>
      <c r="AU164" s="222" t="s">
        <v>88</v>
      </c>
      <c r="AY164" s="17" t="s">
        <v>147</v>
      </c>
      <c r="BE164" s="115">
        <f>IF(N164="základní",J164,0)</f>
        <v>0</v>
      </c>
      <c r="BF164" s="115">
        <f>IF(N164="snížená",J164,0)</f>
        <v>0</v>
      </c>
      <c r="BG164" s="115">
        <f>IF(N164="zákl. přenesená",J164,0)</f>
        <v>0</v>
      </c>
      <c r="BH164" s="115">
        <f>IF(N164="sníž. přenesená",J164,0)</f>
        <v>0</v>
      </c>
      <c r="BI164" s="115">
        <f>IF(N164="nulová",J164,0)</f>
        <v>0</v>
      </c>
      <c r="BJ164" s="17" t="s">
        <v>86</v>
      </c>
      <c r="BK164" s="115">
        <f>ROUND(I164*H164,2)</f>
        <v>0</v>
      </c>
      <c r="BL164" s="17" t="s">
        <v>153</v>
      </c>
      <c r="BM164" s="222" t="s">
        <v>209</v>
      </c>
    </row>
    <row r="165" spans="1:65" s="2" customFormat="1" ht="19.5">
      <c r="A165" s="35"/>
      <c r="B165" s="36"/>
      <c r="C165" s="37"/>
      <c r="D165" s="223" t="s">
        <v>155</v>
      </c>
      <c r="E165" s="37"/>
      <c r="F165" s="224" t="s">
        <v>210</v>
      </c>
      <c r="G165" s="37"/>
      <c r="H165" s="37"/>
      <c r="I165" s="179"/>
      <c r="J165" s="37"/>
      <c r="K165" s="37"/>
      <c r="L165" s="38"/>
      <c r="M165" s="225"/>
      <c r="N165" s="226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7" t="s">
        <v>155</v>
      </c>
      <c r="AU165" s="17" t="s">
        <v>88</v>
      </c>
    </row>
    <row r="166" spans="1:65" s="13" customFormat="1" ht="11.25">
      <c r="B166" s="227"/>
      <c r="C166" s="228"/>
      <c r="D166" s="223" t="s">
        <v>157</v>
      </c>
      <c r="E166" s="229" t="s">
        <v>1</v>
      </c>
      <c r="F166" s="230" t="s">
        <v>171</v>
      </c>
      <c r="G166" s="228"/>
      <c r="H166" s="231">
        <v>46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AT166" s="237" t="s">
        <v>157</v>
      </c>
      <c r="AU166" s="237" t="s">
        <v>88</v>
      </c>
      <c r="AV166" s="13" t="s">
        <v>88</v>
      </c>
      <c r="AW166" s="13" t="s">
        <v>32</v>
      </c>
      <c r="AX166" s="13" t="s">
        <v>78</v>
      </c>
      <c r="AY166" s="237" t="s">
        <v>147</v>
      </c>
    </row>
    <row r="167" spans="1:65" s="15" customFormat="1" ht="11.25">
      <c r="B167" s="249"/>
      <c r="C167" s="250"/>
      <c r="D167" s="223" t="s">
        <v>157</v>
      </c>
      <c r="E167" s="251" t="s">
        <v>1</v>
      </c>
      <c r="F167" s="252" t="s">
        <v>211</v>
      </c>
      <c r="G167" s="250"/>
      <c r="H167" s="253">
        <v>46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AT167" s="259" t="s">
        <v>157</v>
      </c>
      <c r="AU167" s="259" t="s">
        <v>88</v>
      </c>
      <c r="AV167" s="15" t="s">
        <v>166</v>
      </c>
      <c r="AW167" s="15" t="s">
        <v>32</v>
      </c>
      <c r="AX167" s="15" t="s">
        <v>78</v>
      </c>
      <c r="AY167" s="259" t="s">
        <v>147</v>
      </c>
    </row>
    <row r="168" spans="1:65" s="14" customFormat="1" ht="11.25">
      <c r="B168" s="238"/>
      <c r="C168" s="239"/>
      <c r="D168" s="223" t="s">
        <v>157</v>
      </c>
      <c r="E168" s="240" t="s">
        <v>1</v>
      </c>
      <c r="F168" s="241" t="s">
        <v>159</v>
      </c>
      <c r="G168" s="239"/>
      <c r="H168" s="242">
        <v>46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AT168" s="248" t="s">
        <v>157</v>
      </c>
      <c r="AU168" s="248" t="s">
        <v>88</v>
      </c>
      <c r="AV168" s="14" t="s">
        <v>153</v>
      </c>
      <c r="AW168" s="14" t="s">
        <v>32</v>
      </c>
      <c r="AX168" s="14" t="s">
        <v>86</v>
      </c>
      <c r="AY168" s="248" t="s">
        <v>147</v>
      </c>
    </row>
    <row r="169" spans="1:65" s="2" customFormat="1" ht="21.75" customHeight="1">
      <c r="A169" s="35"/>
      <c r="B169" s="36"/>
      <c r="C169" s="210" t="s">
        <v>8</v>
      </c>
      <c r="D169" s="210" t="s">
        <v>149</v>
      </c>
      <c r="E169" s="211" t="s">
        <v>212</v>
      </c>
      <c r="F169" s="212" t="s">
        <v>213</v>
      </c>
      <c r="G169" s="213" t="s">
        <v>162</v>
      </c>
      <c r="H169" s="214">
        <v>11</v>
      </c>
      <c r="I169" s="215"/>
      <c r="J169" s="216">
        <f>ROUND(I169*H169,2)</f>
        <v>0</v>
      </c>
      <c r="K169" s="217"/>
      <c r="L169" s="38"/>
      <c r="M169" s="218" t="s">
        <v>1</v>
      </c>
      <c r="N169" s="219" t="s">
        <v>43</v>
      </c>
      <c r="O169" s="72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2" t="s">
        <v>153</v>
      </c>
      <c r="AT169" s="222" t="s">
        <v>149</v>
      </c>
      <c r="AU169" s="222" t="s">
        <v>88</v>
      </c>
      <c r="AY169" s="17" t="s">
        <v>147</v>
      </c>
      <c r="BE169" s="115">
        <f>IF(N169="základní",J169,0)</f>
        <v>0</v>
      </c>
      <c r="BF169" s="115">
        <f>IF(N169="snížená",J169,0)</f>
        <v>0</v>
      </c>
      <c r="BG169" s="115">
        <f>IF(N169="zákl. přenesená",J169,0)</f>
        <v>0</v>
      </c>
      <c r="BH169" s="115">
        <f>IF(N169="sníž. přenesená",J169,0)</f>
        <v>0</v>
      </c>
      <c r="BI169" s="115">
        <f>IF(N169="nulová",J169,0)</f>
        <v>0</v>
      </c>
      <c r="BJ169" s="17" t="s">
        <v>86</v>
      </c>
      <c r="BK169" s="115">
        <f>ROUND(I169*H169,2)</f>
        <v>0</v>
      </c>
      <c r="BL169" s="17" t="s">
        <v>153</v>
      </c>
      <c r="BM169" s="222" t="s">
        <v>214</v>
      </c>
    </row>
    <row r="170" spans="1:65" s="2" customFormat="1" ht="19.5">
      <c r="A170" s="35"/>
      <c r="B170" s="36"/>
      <c r="C170" s="37"/>
      <c r="D170" s="223" t="s">
        <v>155</v>
      </c>
      <c r="E170" s="37"/>
      <c r="F170" s="224" t="s">
        <v>215</v>
      </c>
      <c r="G170" s="37"/>
      <c r="H170" s="37"/>
      <c r="I170" s="179"/>
      <c r="J170" s="37"/>
      <c r="K170" s="37"/>
      <c r="L170" s="38"/>
      <c r="M170" s="225"/>
      <c r="N170" s="226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7" t="s">
        <v>155</v>
      </c>
      <c r="AU170" s="17" t="s">
        <v>88</v>
      </c>
    </row>
    <row r="171" spans="1:65" s="13" customFormat="1" ht="11.25">
      <c r="B171" s="227"/>
      <c r="C171" s="228"/>
      <c r="D171" s="223" t="s">
        <v>157</v>
      </c>
      <c r="E171" s="229" t="s">
        <v>1</v>
      </c>
      <c r="F171" s="230" t="s">
        <v>176</v>
      </c>
      <c r="G171" s="228"/>
      <c r="H171" s="231">
        <v>11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AT171" s="237" t="s">
        <v>157</v>
      </c>
      <c r="AU171" s="237" t="s">
        <v>88</v>
      </c>
      <c r="AV171" s="13" t="s">
        <v>88</v>
      </c>
      <c r="AW171" s="13" t="s">
        <v>32</v>
      </c>
      <c r="AX171" s="13" t="s">
        <v>78</v>
      </c>
      <c r="AY171" s="237" t="s">
        <v>147</v>
      </c>
    </row>
    <row r="172" spans="1:65" s="15" customFormat="1" ht="11.25">
      <c r="B172" s="249"/>
      <c r="C172" s="250"/>
      <c r="D172" s="223" t="s">
        <v>157</v>
      </c>
      <c r="E172" s="251" t="s">
        <v>1</v>
      </c>
      <c r="F172" s="252" t="s">
        <v>216</v>
      </c>
      <c r="G172" s="250"/>
      <c r="H172" s="253">
        <v>11</v>
      </c>
      <c r="I172" s="254"/>
      <c r="J172" s="250"/>
      <c r="K172" s="250"/>
      <c r="L172" s="255"/>
      <c r="M172" s="256"/>
      <c r="N172" s="257"/>
      <c r="O172" s="257"/>
      <c r="P172" s="257"/>
      <c r="Q172" s="257"/>
      <c r="R172" s="257"/>
      <c r="S172" s="257"/>
      <c r="T172" s="258"/>
      <c r="AT172" s="259" t="s">
        <v>157</v>
      </c>
      <c r="AU172" s="259" t="s">
        <v>88</v>
      </c>
      <c r="AV172" s="15" t="s">
        <v>166</v>
      </c>
      <c r="AW172" s="15" t="s">
        <v>32</v>
      </c>
      <c r="AX172" s="15" t="s">
        <v>78</v>
      </c>
      <c r="AY172" s="259" t="s">
        <v>147</v>
      </c>
    </row>
    <row r="173" spans="1:65" s="14" customFormat="1" ht="11.25">
      <c r="B173" s="238"/>
      <c r="C173" s="239"/>
      <c r="D173" s="223" t="s">
        <v>157</v>
      </c>
      <c r="E173" s="240" t="s">
        <v>1</v>
      </c>
      <c r="F173" s="241" t="s">
        <v>159</v>
      </c>
      <c r="G173" s="239"/>
      <c r="H173" s="242">
        <v>11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AT173" s="248" t="s">
        <v>157</v>
      </c>
      <c r="AU173" s="248" t="s">
        <v>88</v>
      </c>
      <c r="AV173" s="14" t="s">
        <v>153</v>
      </c>
      <c r="AW173" s="14" t="s">
        <v>32</v>
      </c>
      <c r="AX173" s="14" t="s">
        <v>86</v>
      </c>
      <c r="AY173" s="248" t="s">
        <v>147</v>
      </c>
    </row>
    <row r="174" spans="1:65" s="2" customFormat="1" ht="21.75" customHeight="1">
      <c r="A174" s="35"/>
      <c r="B174" s="36"/>
      <c r="C174" s="210" t="s">
        <v>217</v>
      </c>
      <c r="D174" s="210" t="s">
        <v>149</v>
      </c>
      <c r="E174" s="211" t="s">
        <v>218</v>
      </c>
      <c r="F174" s="212" t="s">
        <v>219</v>
      </c>
      <c r="G174" s="213" t="s">
        <v>162</v>
      </c>
      <c r="H174" s="214">
        <v>2</v>
      </c>
      <c r="I174" s="215"/>
      <c r="J174" s="216">
        <f>ROUND(I174*H174,2)</f>
        <v>0</v>
      </c>
      <c r="K174" s="217"/>
      <c r="L174" s="38"/>
      <c r="M174" s="218" t="s">
        <v>1</v>
      </c>
      <c r="N174" s="219" t="s">
        <v>43</v>
      </c>
      <c r="O174" s="72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2" t="s">
        <v>153</v>
      </c>
      <c r="AT174" s="222" t="s">
        <v>149</v>
      </c>
      <c r="AU174" s="222" t="s">
        <v>88</v>
      </c>
      <c r="AY174" s="17" t="s">
        <v>147</v>
      </c>
      <c r="BE174" s="115">
        <f>IF(N174="základní",J174,0)</f>
        <v>0</v>
      </c>
      <c r="BF174" s="115">
        <f>IF(N174="snížená",J174,0)</f>
        <v>0</v>
      </c>
      <c r="BG174" s="115">
        <f>IF(N174="zákl. přenesená",J174,0)</f>
        <v>0</v>
      </c>
      <c r="BH174" s="115">
        <f>IF(N174="sníž. přenesená",J174,0)</f>
        <v>0</v>
      </c>
      <c r="BI174" s="115">
        <f>IF(N174="nulová",J174,0)</f>
        <v>0</v>
      </c>
      <c r="BJ174" s="17" t="s">
        <v>86</v>
      </c>
      <c r="BK174" s="115">
        <f>ROUND(I174*H174,2)</f>
        <v>0</v>
      </c>
      <c r="BL174" s="17" t="s">
        <v>153</v>
      </c>
      <c r="BM174" s="222" t="s">
        <v>220</v>
      </c>
    </row>
    <row r="175" spans="1:65" s="2" customFormat="1" ht="19.5">
      <c r="A175" s="35"/>
      <c r="B175" s="36"/>
      <c r="C175" s="37"/>
      <c r="D175" s="223" t="s">
        <v>155</v>
      </c>
      <c r="E175" s="37"/>
      <c r="F175" s="224" t="s">
        <v>221</v>
      </c>
      <c r="G175" s="37"/>
      <c r="H175" s="37"/>
      <c r="I175" s="179"/>
      <c r="J175" s="37"/>
      <c r="K175" s="37"/>
      <c r="L175" s="38"/>
      <c r="M175" s="225"/>
      <c r="N175" s="226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7" t="s">
        <v>155</v>
      </c>
      <c r="AU175" s="17" t="s">
        <v>88</v>
      </c>
    </row>
    <row r="176" spans="1:65" s="13" customFormat="1" ht="11.25">
      <c r="B176" s="227"/>
      <c r="C176" s="228"/>
      <c r="D176" s="223" t="s">
        <v>157</v>
      </c>
      <c r="E176" s="229" t="s">
        <v>1</v>
      </c>
      <c r="F176" s="230" t="s">
        <v>88</v>
      </c>
      <c r="G176" s="228"/>
      <c r="H176" s="231">
        <v>2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AT176" s="237" t="s">
        <v>157</v>
      </c>
      <c r="AU176" s="237" t="s">
        <v>88</v>
      </c>
      <c r="AV176" s="13" t="s">
        <v>88</v>
      </c>
      <c r="AW176" s="13" t="s">
        <v>32</v>
      </c>
      <c r="AX176" s="13" t="s">
        <v>78</v>
      </c>
      <c r="AY176" s="237" t="s">
        <v>147</v>
      </c>
    </row>
    <row r="177" spans="1:65" s="15" customFormat="1" ht="11.25">
      <c r="B177" s="249"/>
      <c r="C177" s="250"/>
      <c r="D177" s="223" t="s">
        <v>157</v>
      </c>
      <c r="E177" s="251" t="s">
        <v>1</v>
      </c>
      <c r="F177" s="252" t="s">
        <v>216</v>
      </c>
      <c r="G177" s="250"/>
      <c r="H177" s="253">
        <v>2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AT177" s="259" t="s">
        <v>157</v>
      </c>
      <c r="AU177" s="259" t="s">
        <v>88</v>
      </c>
      <c r="AV177" s="15" t="s">
        <v>166</v>
      </c>
      <c r="AW177" s="15" t="s">
        <v>32</v>
      </c>
      <c r="AX177" s="15" t="s">
        <v>78</v>
      </c>
      <c r="AY177" s="259" t="s">
        <v>147</v>
      </c>
    </row>
    <row r="178" spans="1:65" s="14" customFormat="1" ht="11.25">
      <c r="B178" s="238"/>
      <c r="C178" s="239"/>
      <c r="D178" s="223" t="s">
        <v>157</v>
      </c>
      <c r="E178" s="240" t="s">
        <v>1</v>
      </c>
      <c r="F178" s="241" t="s">
        <v>159</v>
      </c>
      <c r="G178" s="239"/>
      <c r="H178" s="242">
        <v>2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AT178" s="248" t="s">
        <v>157</v>
      </c>
      <c r="AU178" s="248" t="s">
        <v>88</v>
      </c>
      <c r="AV178" s="14" t="s">
        <v>153</v>
      </c>
      <c r="AW178" s="14" t="s">
        <v>32</v>
      </c>
      <c r="AX178" s="14" t="s">
        <v>86</v>
      </c>
      <c r="AY178" s="248" t="s">
        <v>147</v>
      </c>
    </row>
    <row r="179" spans="1:65" s="2" customFormat="1" ht="21.75" customHeight="1">
      <c r="A179" s="35"/>
      <c r="B179" s="36"/>
      <c r="C179" s="210" t="s">
        <v>222</v>
      </c>
      <c r="D179" s="210" t="s">
        <v>149</v>
      </c>
      <c r="E179" s="211" t="s">
        <v>223</v>
      </c>
      <c r="F179" s="212" t="s">
        <v>224</v>
      </c>
      <c r="G179" s="213" t="s">
        <v>162</v>
      </c>
      <c r="H179" s="214">
        <v>1</v>
      </c>
      <c r="I179" s="215"/>
      <c r="J179" s="216">
        <f>ROUND(I179*H179,2)</f>
        <v>0</v>
      </c>
      <c r="K179" s="217"/>
      <c r="L179" s="38"/>
      <c r="M179" s="218" t="s">
        <v>1</v>
      </c>
      <c r="N179" s="219" t="s">
        <v>43</v>
      </c>
      <c r="O179" s="72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2" t="s">
        <v>153</v>
      </c>
      <c r="AT179" s="222" t="s">
        <v>149</v>
      </c>
      <c r="AU179" s="222" t="s">
        <v>88</v>
      </c>
      <c r="AY179" s="17" t="s">
        <v>147</v>
      </c>
      <c r="BE179" s="115">
        <f>IF(N179="základní",J179,0)</f>
        <v>0</v>
      </c>
      <c r="BF179" s="115">
        <f>IF(N179="snížená",J179,0)</f>
        <v>0</v>
      </c>
      <c r="BG179" s="115">
        <f>IF(N179="zákl. přenesená",J179,0)</f>
        <v>0</v>
      </c>
      <c r="BH179" s="115">
        <f>IF(N179="sníž. přenesená",J179,0)</f>
        <v>0</v>
      </c>
      <c r="BI179" s="115">
        <f>IF(N179="nulová",J179,0)</f>
        <v>0</v>
      </c>
      <c r="BJ179" s="17" t="s">
        <v>86</v>
      </c>
      <c r="BK179" s="115">
        <f>ROUND(I179*H179,2)</f>
        <v>0</v>
      </c>
      <c r="BL179" s="17" t="s">
        <v>153</v>
      </c>
      <c r="BM179" s="222" t="s">
        <v>225</v>
      </c>
    </row>
    <row r="180" spans="1:65" s="2" customFormat="1" ht="19.5">
      <c r="A180" s="35"/>
      <c r="B180" s="36"/>
      <c r="C180" s="37"/>
      <c r="D180" s="223" t="s">
        <v>155</v>
      </c>
      <c r="E180" s="37"/>
      <c r="F180" s="224" t="s">
        <v>226</v>
      </c>
      <c r="G180" s="37"/>
      <c r="H180" s="37"/>
      <c r="I180" s="179"/>
      <c r="J180" s="37"/>
      <c r="K180" s="37"/>
      <c r="L180" s="38"/>
      <c r="M180" s="225"/>
      <c r="N180" s="226"/>
      <c r="O180" s="72"/>
      <c r="P180" s="72"/>
      <c r="Q180" s="72"/>
      <c r="R180" s="72"/>
      <c r="S180" s="72"/>
      <c r="T180" s="73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7" t="s">
        <v>155</v>
      </c>
      <c r="AU180" s="17" t="s">
        <v>88</v>
      </c>
    </row>
    <row r="181" spans="1:65" s="2" customFormat="1" ht="21.75" customHeight="1">
      <c r="A181" s="35"/>
      <c r="B181" s="36"/>
      <c r="C181" s="210" t="s">
        <v>227</v>
      </c>
      <c r="D181" s="210" t="s">
        <v>149</v>
      </c>
      <c r="E181" s="211" t="s">
        <v>228</v>
      </c>
      <c r="F181" s="212" t="s">
        <v>229</v>
      </c>
      <c r="G181" s="213" t="s">
        <v>162</v>
      </c>
      <c r="H181" s="214">
        <v>1</v>
      </c>
      <c r="I181" s="215"/>
      <c r="J181" s="216">
        <f>ROUND(I181*H181,2)</f>
        <v>0</v>
      </c>
      <c r="K181" s="217"/>
      <c r="L181" s="38"/>
      <c r="M181" s="218" t="s">
        <v>1</v>
      </c>
      <c r="N181" s="219" t="s">
        <v>43</v>
      </c>
      <c r="O181" s="72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2" t="s">
        <v>153</v>
      </c>
      <c r="AT181" s="222" t="s">
        <v>149</v>
      </c>
      <c r="AU181" s="222" t="s">
        <v>88</v>
      </c>
      <c r="AY181" s="17" t="s">
        <v>147</v>
      </c>
      <c r="BE181" s="115">
        <f>IF(N181="základní",J181,0)</f>
        <v>0</v>
      </c>
      <c r="BF181" s="115">
        <f>IF(N181="snížená",J181,0)</f>
        <v>0</v>
      </c>
      <c r="BG181" s="115">
        <f>IF(N181="zákl. přenesená",J181,0)</f>
        <v>0</v>
      </c>
      <c r="BH181" s="115">
        <f>IF(N181="sníž. přenesená",J181,0)</f>
        <v>0</v>
      </c>
      <c r="BI181" s="115">
        <f>IF(N181="nulová",J181,0)</f>
        <v>0</v>
      </c>
      <c r="BJ181" s="17" t="s">
        <v>86</v>
      </c>
      <c r="BK181" s="115">
        <f>ROUND(I181*H181,2)</f>
        <v>0</v>
      </c>
      <c r="BL181" s="17" t="s">
        <v>153</v>
      </c>
      <c r="BM181" s="222" t="s">
        <v>230</v>
      </c>
    </row>
    <row r="182" spans="1:65" s="2" customFormat="1" ht="19.5">
      <c r="A182" s="35"/>
      <c r="B182" s="36"/>
      <c r="C182" s="37"/>
      <c r="D182" s="223" t="s">
        <v>155</v>
      </c>
      <c r="E182" s="37"/>
      <c r="F182" s="224" t="s">
        <v>231</v>
      </c>
      <c r="G182" s="37"/>
      <c r="H182" s="37"/>
      <c r="I182" s="179"/>
      <c r="J182" s="37"/>
      <c r="K182" s="37"/>
      <c r="L182" s="38"/>
      <c r="M182" s="225"/>
      <c r="N182" s="226"/>
      <c r="O182" s="72"/>
      <c r="P182" s="72"/>
      <c r="Q182" s="72"/>
      <c r="R182" s="72"/>
      <c r="S182" s="72"/>
      <c r="T182" s="73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7" t="s">
        <v>155</v>
      </c>
      <c r="AU182" s="17" t="s">
        <v>88</v>
      </c>
    </row>
    <row r="183" spans="1:65" s="2" customFormat="1" ht="21.75" customHeight="1">
      <c r="A183" s="35"/>
      <c r="B183" s="36"/>
      <c r="C183" s="210" t="s">
        <v>232</v>
      </c>
      <c r="D183" s="210" t="s">
        <v>149</v>
      </c>
      <c r="E183" s="211" t="s">
        <v>233</v>
      </c>
      <c r="F183" s="212" t="s">
        <v>234</v>
      </c>
      <c r="G183" s="213" t="s">
        <v>162</v>
      </c>
      <c r="H183" s="214">
        <v>1</v>
      </c>
      <c r="I183" s="215"/>
      <c r="J183" s="216">
        <f>ROUND(I183*H183,2)</f>
        <v>0</v>
      </c>
      <c r="K183" s="217"/>
      <c r="L183" s="38"/>
      <c r="M183" s="218" t="s">
        <v>1</v>
      </c>
      <c r="N183" s="219" t="s">
        <v>43</v>
      </c>
      <c r="O183" s="72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2" t="s">
        <v>153</v>
      </c>
      <c r="AT183" s="222" t="s">
        <v>149</v>
      </c>
      <c r="AU183" s="222" t="s">
        <v>88</v>
      </c>
      <c r="AY183" s="17" t="s">
        <v>147</v>
      </c>
      <c r="BE183" s="115">
        <f>IF(N183="základní",J183,0)</f>
        <v>0</v>
      </c>
      <c r="BF183" s="115">
        <f>IF(N183="snížená",J183,0)</f>
        <v>0</v>
      </c>
      <c r="BG183" s="115">
        <f>IF(N183="zákl. přenesená",J183,0)</f>
        <v>0</v>
      </c>
      <c r="BH183" s="115">
        <f>IF(N183="sníž. přenesená",J183,0)</f>
        <v>0</v>
      </c>
      <c r="BI183" s="115">
        <f>IF(N183="nulová",J183,0)</f>
        <v>0</v>
      </c>
      <c r="BJ183" s="17" t="s">
        <v>86</v>
      </c>
      <c r="BK183" s="115">
        <f>ROUND(I183*H183,2)</f>
        <v>0</v>
      </c>
      <c r="BL183" s="17" t="s">
        <v>153</v>
      </c>
      <c r="BM183" s="222" t="s">
        <v>235</v>
      </c>
    </row>
    <row r="184" spans="1:65" s="2" customFormat="1" ht="19.5">
      <c r="A184" s="35"/>
      <c r="B184" s="36"/>
      <c r="C184" s="37"/>
      <c r="D184" s="223" t="s">
        <v>155</v>
      </c>
      <c r="E184" s="37"/>
      <c r="F184" s="224" t="s">
        <v>236</v>
      </c>
      <c r="G184" s="37"/>
      <c r="H184" s="37"/>
      <c r="I184" s="179"/>
      <c r="J184" s="37"/>
      <c r="K184" s="37"/>
      <c r="L184" s="38"/>
      <c r="M184" s="225"/>
      <c r="N184" s="226"/>
      <c r="O184" s="72"/>
      <c r="P184" s="72"/>
      <c r="Q184" s="72"/>
      <c r="R184" s="72"/>
      <c r="S184" s="72"/>
      <c r="T184" s="73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7" t="s">
        <v>155</v>
      </c>
      <c r="AU184" s="17" t="s">
        <v>88</v>
      </c>
    </row>
    <row r="185" spans="1:65" s="2" customFormat="1" ht="24.2" customHeight="1">
      <c r="A185" s="35"/>
      <c r="B185" s="36"/>
      <c r="C185" s="210" t="s">
        <v>237</v>
      </c>
      <c r="D185" s="210" t="s">
        <v>149</v>
      </c>
      <c r="E185" s="211" t="s">
        <v>238</v>
      </c>
      <c r="F185" s="212" t="s">
        <v>239</v>
      </c>
      <c r="G185" s="213" t="s">
        <v>240</v>
      </c>
      <c r="H185" s="214">
        <v>420</v>
      </c>
      <c r="I185" s="215"/>
      <c r="J185" s="216">
        <f>ROUND(I185*H185,2)</f>
        <v>0</v>
      </c>
      <c r="K185" s="217"/>
      <c r="L185" s="38"/>
      <c r="M185" s="218" t="s">
        <v>1</v>
      </c>
      <c r="N185" s="219" t="s">
        <v>43</v>
      </c>
      <c r="O185" s="72"/>
      <c r="P185" s="220">
        <f>O185*H185</f>
        <v>0</v>
      </c>
      <c r="Q185" s="220">
        <v>5.0989399999999997E-5</v>
      </c>
      <c r="R185" s="220">
        <f>Q185*H185</f>
        <v>2.1415548E-2</v>
      </c>
      <c r="S185" s="220">
        <v>0</v>
      </c>
      <c r="T185" s="22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2" t="s">
        <v>153</v>
      </c>
      <c r="AT185" s="222" t="s">
        <v>149</v>
      </c>
      <c r="AU185" s="222" t="s">
        <v>88</v>
      </c>
      <c r="AY185" s="17" t="s">
        <v>147</v>
      </c>
      <c r="BE185" s="115">
        <f>IF(N185="základní",J185,0)</f>
        <v>0</v>
      </c>
      <c r="BF185" s="115">
        <f>IF(N185="snížená",J185,0)</f>
        <v>0</v>
      </c>
      <c r="BG185" s="115">
        <f>IF(N185="zákl. přenesená",J185,0)</f>
        <v>0</v>
      </c>
      <c r="BH185" s="115">
        <f>IF(N185="sníž. přenesená",J185,0)</f>
        <v>0</v>
      </c>
      <c r="BI185" s="115">
        <f>IF(N185="nulová",J185,0)</f>
        <v>0</v>
      </c>
      <c r="BJ185" s="17" t="s">
        <v>86</v>
      </c>
      <c r="BK185" s="115">
        <f>ROUND(I185*H185,2)</f>
        <v>0</v>
      </c>
      <c r="BL185" s="17" t="s">
        <v>153</v>
      </c>
      <c r="BM185" s="222" t="s">
        <v>241</v>
      </c>
    </row>
    <row r="186" spans="1:65" s="2" customFormat="1" ht="19.5">
      <c r="A186" s="35"/>
      <c r="B186" s="36"/>
      <c r="C186" s="37"/>
      <c r="D186" s="223" t="s">
        <v>155</v>
      </c>
      <c r="E186" s="37"/>
      <c r="F186" s="224" t="s">
        <v>242</v>
      </c>
      <c r="G186" s="37"/>
      <c r="H186" s="37"/>
      <c r="I186" s="179"/>
      <c r="J186" s="37"/>
      <c r="K186" s="37"/>
      <c r="L186" s="38"/>
      <c r="M186" s="225"/>
      <c r="N186" s="226"/>
      <c r="O186" s="72"/>
      <c r="P186" s="72"/>
      <c r="Q186" s="72"/>
      <c r="R186" s="72"/>
      <c r="S186" s="72"/>
      <c r="T186" s="73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7" t="s">
        <v>155</v>
      </c>
      <c r="AU186" s="17" t="s">
        <v>88</v>
      </c>
    </row>
    <row r="187" spans="1:65" s="13" customFormat="1" ht="11.25">
      <c r="B187" s="227"/>
      <c r="C187" s="228"/>
      <c r="D187" s="223" t="s">
        <v>157</v>
      </c>
      <c r="E187" s="229" t="s">
        <v>1</v>
      </c>
      <c r="F187" s="230" t="s">
        <v>243</v>
      </c>
      <c r="G187" s="228"/>
      <c r="H187" s="231">
        <v>420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AT187" s="237" t="s">
        <v>157</v>
      </c>
      <c r="AU187" s="237" t="s">
        <v>88</v>
      </c>
      <c r="AV187" s="13" t="s">
        <v>88</v>
      </c>
      <c r="AW187" s="13" t="s">
        <v>32</v>
      </c>
      <c r="AX187" s="13" t="s">
        <v>78</v>
      </c>
      <c r="AY187" s="237" t="s">
        <v>147</v>
      </c>
    </row>
    <row r="188" spans="1:65" s="15" customFormat="1" ht="11.25">
      <c r="B188" s="249"/>
      <c r="C188" s="250"/>
      <c r="D188" s="223" t="s">
        <v>157</v>
      </c>
      <c r="E188" s="251" t="s">
        <v>1</v>
      </c>
      <c r="F188" s="252" t="s">
        <v>244</v>
      </c>
      <c r="G188" s="250"/>
      <c r="H188" s="253">
        <v>420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AT188" s="259" t="s">
        <v>157</v>
      </c>
      <c r="AU188" s="259" t="s">
        <v>88</v>
      </c>
      <c r="AV188" s="15" t="s">
        <v>166</v>
      </c>
      <c r="AW188" s="15" t="s">
        <v>32</v>
      </c>
      <c r="AX188" s="15" t="s">
        <v>78</v>
      </c>
      <c r="AY188" s="259" t="s">
        <v>147</v>
      </c>
    </row>
    <row r="189" spans="1:65" s="14" customFormat="1" ht="11.25">
      <c r="B189" s="238"/>
      <c r="C189" s="239"/>
      <c r="D189" s="223" t="s">
        <v>157</v>
      </c>
      <c r="E189" s="240" t="s">
        <v>1</v>
      </c>
      <c r="F189" s="241" t="s">
        <v>159</v>
      </c>
      <c r="G189" s="239"/>
      <c r="H189" s="242">
        <v>420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AT189" s="248" t="s">
        <v>157</v>
      </c>
      <c r="AU189" s="248" t="s">
        <v>88</v>
      </c>
      <c r="AV189" s="14" t="s">
        <v>153</v>
      </c>
      <c r="AW189" s="14" t="s">
        <v>32</v>
      </c>
      <c r="AX189" s="14" t="s">
        <v>86</v>
      </c>
      <c r="AY189" s="248" t="s">
        <v>147</v>
      </c>
    </row>
    <row r="190" spans="1:65" s="2" customFormat="1" ht="24.2" customHeight="1">
      <c r="A190" s="35"/>
      <c r="B190" s="36"/>
      <c r="C190" s="210" t="s">
        <v>245</v>
      </c>
      <c r="D190" s="210" t="s">
        <v>149</v>
      </c>
      <c r="E190" s="211" t="s">
        <v>246</v>
      </c>
      <c r="F190" s="212" t="s">
        <v>247</v>
      </c>
      <c r="G190" s="213" t="s">
        <v>248</v>
      </c>
      <c r="H190" s="214">
        <v>30</v>
      </c>
      <c r="I190" s="215"/>
      <c r="J190" s="216">
        <f>ROUND(I190*H190,2)</f>
        <v>0</v>
      </c>
      <c r="K190" s="217"/>
      <c r="L190" s="38"/>
      <c r="M190" s="218" t="s">
        <v>1</v>
      </c>
      <c r="N190" s="219" t="s">
        <v>43</v>
      </c>
      <c r="O190" s="72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2" t="s">
        <v>153</v>
      </c>
      <c r="AT190" s="222" t="s">
        <v>149</v>
      </c>
      <c r="AU190" s="222" t="s">
        <v>88</v>
      </c>
      <c r="AY190" s="17" t="s">
        <v>147</v>
      </c>
      <c r="BE190" s="115">
        <f>IF(N190="základní",J190,0)</f>
        <v>0</v>
      </c>
      <c r="BF190" s="115">
        <f>IF(N190="snížená",J190,0)</f>
        <v>0</v>
      </c>
      <c r="BG190" s="115">
        <f>IF(N190="zákl. přenesená",J190,0)</f>
        <v>0</v>
      </c>
      <c r="BH190" s="115">
        <f>IF(N190="sníž. přenesená",J190,0)</f>
        <v>0</v>
      </c>
      <c r="BI190" s="115">
        <f>IF(N190="nulová",J190,0)</f>
        <v>0</v>
      </c>
      <c r="BJ190" s="17" t="s">
        <v>86</v>
      </c>
      <c r="BK190" s="115">
        <f>ROUND(I190*H190,2)</f>
        <v>0</v>
      </c>
      <c r="BL190" s="17" t="s">
        <v>153</v>
      </c>
      <c r="BM190" s="222" t="s">
        <v>249</v>
      </c>
    </row>
    <row r="191" spans="1:65" s="2" customFormat="1" ht="19.5">
      <c r="A191" s="35"/>
      <c r="B191" s="36"/>
      <c r="C191" s="37"/>
      <c r="D191" s="223" t="s">
        <v>155</v>
      </c>
      <c r="E191" s="37"/>
      <c r="F191" s="224" t="s">
        <v>250</v>
      </c>
      <c r="G191" s="37"/>
      <c r="H191" s="37"/>
      <c r="I191" s="179"/>
      <c r="J191" s="37"/>
      <c r="K191" s="37"/>
      <c r="L191" s="38"/>
      <c r="M191" s="225"/>
      <c r="N191" s="226"/>
      <c r="O191" s="72"/>
      <c r="P191" s="72"/>
      <c r="Q191" s="72"/>
      <c r="R191" s="72"/>
      <c r="S191" s="72"/>
      <c r="T191" s="73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7" t="s">
        <v>155</v>
      </c>
      <c r="AU191" s="17" t="s">
        <v>88</v>
      </c>
    </row>
    <row r="192" spans="1:65" s="13" customFormat="1" ht="11.25">
      <c r="B192" s="227"/>
      <c r="C192" s="228"/>
      <c r="D192" s="223" t="s">
        <v>157</v>
      </c>
      <c r="E192" s="229" t="s">
        <v>1</v>
      </c>
      <c r="F192" s="230" t="s">
        <v>251</v>
      </c>
      <c r="G192" s="228"/>
      <c r="H192" s="231">
        <v>30</v>
      </c>
      <c r="I192" s="232"/>
      <c r="J192" s="228"/>
      <c r="K192" s="228"/>
      <c r="L192" s="233"/>
      <c r="M192" s="234"/>
      <c r="N192" s="235"/>
      <c r="O192" s="235"/>
      <c r="P192" s="235"/>
      <c r="Q192" s="235"/>
      <c r="R192" s="235"/>
      <c r="S192" s="235"/>
      <c r="T192" s="236"/>
      <c r="AT192" s="237" t="s">
        <v>157</v>
      </c>
      <c r="AU192" s="237" t="s">
        <v>88</v>
      </c>
      <c r="AV192" s="13" t="s">
        <v>88</v>
      </c>
      <c r="AW192" s="13" t="s">
        <v>32</v>
      </c>
      <c r="AX192" s="13" t="s">
        <v>78</v>
      </c>
      <c r="AY192" s="237" t="s">
        <v>147</v>
      </c>
    </row>
    <row r="193" spans="1:65" s="14" customFormat="1" ht="11.25">
      <c r="B193" s="238"/>
      <c r="C193" s="239"/>
      <c r="D193" s="223" t="s">
        <v>157</v>
      </c>
      <c r="E193" s="240" t="s">
        <v>1</v>
      </c>
      <c r="F193" s="241" t="s">
        <v>159</v>
      </c>
      <c r="G193" s="239"/>
      <c r="H193" s="242">
        <v>30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7"/>
      <c r="AT193" s="248" t="s">
        <v>157</v>
      </c>
      <c r="AU193" s="248" t="s">
        <v>88</v>
      </c>
      <c r="AV193" s="14" t="s">
        <v>153</v>
      </c>
      <c r="AW193" s="14" t="s">
        <v>32</v>
      </c>
      <c r="AX193" s="14" t="s">
        <v>86</v>
      </c>
      <c r="AY193" s="248" t="s">
        <v>147</v>
      </c>
    </row>
    <row r="194" spans="1:65" s="2" customFormat="1" ht="24.2" customHeight="1">
      <c r="A194" s="35"/>
      <c r="B194" s="36"/>
      <c r="C194" s="210" t="s">
        <v>252</v>
      </c>
      <c r="D194" s="210" t="s">
        <v>149</v>
      </c>
      <c r="E194" s="211" t="s">
        <v>253</v>
      </c>
      <c r="F194" s="212" t="s">
        <v>254</v>
      </c>
      <c r="G194" s="213" t="s">
        <v>255</v>
      </c>
      <c r="H194" s="214">
        <v>1</v>
      </c>
      <c r="I194" s="215"/>
      <c r="J194" s="216">
        <f>ROUND(I194*H194,2)</f>
        <v>0</v>
      </c>
      <c r="K194" s="217"/>
      <c r="L194" s="38"/>
      <c r="M194" s="218" t="s">
        <v>1</v>
      </c>
      <c r="N194" s="219" t="s">
        <v>43</v>
      </c>
      <c r="O194" s="72"/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2" t="s">
        <v>153</v>
      </c>
      <c r="AT194" s="222" t="s">
        <v>149</v>
      </c>
      <c r="AU194" s="222" t="s">
        <v>88</v>
      </c>
      <c r="AY194" s="17" t="s">
        <v>147</v>
      </c>
      <c r="BE194" s="115">
        <f>IF(N194="základní",J194,0)</f>
        <v>0</v>
      </c>
      <c r="BF194" s="115">
        <f>IF(N194="snížená",J194,0)</f>
        <v>0</v>
      </c>
      <c r="BG194" s="115">
        <f>IF(N194="zákl. přenesená",J194,0)</f>
        <v>0</v>
      </c>
      <c r="BH194" s="115">
        <f>IF(N194="sníž. přenesená",J194,0)</f>
        <v>0</v>
      </c>
      <c r="BI194" s="115">
        <f>IF(N194="nulová",J194,0)</f>
        <v>0</v>
      </c>
      <c r="BJ194" s="17" t="s">
        <v>86</v>
      </c>
      <c r="BK194" s="115">
        <f>ROUND(I194*H194,2)</f>
        <v>0</v>
      </c>
      <c r="BL194" s="17" t="s">
        <v>153</v>
      </c>
      <c r="BM194" s="222" t="s">
        <v>256</v>
      </c>
    </row>
    <row r="195" spans="1:65" s="2" customFormat="1" ht="11.25">
      <c r="A195" s="35"/>
      <c r="B195" s="36"/>
      <c r="C195" s="37"/>
      <c r="D195" s="223" t="s">
        <v>155</v>
      </c>
      <c r="E195" s="37"/>
      <c r="F195" s="224" t="s">
        <v>257</v>
      </c>
      <c r="G195" s="37"/>
      <c r="H195" s="37"/>
      <c r="I195" s="179"/>
      <c r="J195" s="37"/>
      <c r="K195" s="37"/>
      <c r="L195" s="38"/>
      <c r="M195" s="225"/>
      <c r="N195" s="226"/>
      <c r="O195" s="72"/>
      <c r="P195" s="72"/>
      <c r="Q195" s="72"/>
      <c r="R195" s="72"/>
      <c r="S195" s="72"/>
      <c r="T195" s="73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7" t="s">
        <v>155</v>
      </c>
      <c r="AU195" s="17" t="s">
        <v>88</v>
      </c>
    </row>
    <row r="196" spans="1:65" s="2" customFormat="1" ht="107.25">
      <c r="A196" s="35"/>
      <c r="B196" s="36"/>
      <c r="C196" s="37"/>
      <c r="D196" s="223" t="s">
        <v>258</v>
      </c>
      <c r="E196" s="37"/>
      <c r="F196" s="260" t="s">
        <v>259</v>
      </c>
      <c r="G196" s="37"/>
      <c r="H196" s="37"/>
      <c r="I196" s="179"/>
      <c r="J196" s="37"/>
      <c r="K196" s="37"/>
      <c r="L196" s="38"/>
      <c r="M196" s="225"/>
      <c r="N196" s="226"/>
      <c r="O196" s="72"/>
      <c r="P196" s="72"/>
      <c r="Q196" s="72"/>
      <c r="R196" s="72"/>
      <c r="S196" s="72"/>
      <c r="T196" s="73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7" t="s">
        <v>258</v>
      </c>
      <c r="AU196" s="17" t="s">
        <v>88</v>
      </c>
    </row>
    <row r="197" spans="1:65" s="13" customFormat="1" ht="11.25">
      <c r="B197" s="227"/>
      <c r="C197" s="228"/>
      <c r="D197" s="223" t="s">
        <v>157</v>
      </c>
      <c r="E197" s="229" t="s">
        <v>1</v>
      </c>
      <c r="F197" s="230" t="s">
        <v>86</v>
      </c>
      <c r="G197" s="228"/>
      <c r="H197" s="231">
        <v>1</v>
      </c>
      <c r="I197" s="232"/>
      <c r="J197" s="228"/>
      <c r="K197" s="228"/>
      <c r="L197" s="233"/>
      <c r="M197" s="234"/>
      <c r="N197" s="235"/>
      <c r="O197" s="235"/>
      <c r="P197" s="235"/>
      <c r="Q197" s="235"/>
      <c r="R197" s="235"/>
      <c r="S197" s="235"/>
      <c r="T197" s="236"/>
      <c r="AT197" s="237" t="s">
        <v>157</v>
      </c>
      <c r="AU197" s="237" t="s">
        <v>88</v>
      </c>
      <c r="AV197" s="13" t="s">
        <v>88</v>
      </c>
      <c r="AW197" s="13" t="s">
        <v>32</v>
      </c>
      <c r="AX197" s="13" t="s">
        <v>78</v>
      </c>
      <c r="AY197" s="237" t="s">
        <v>147</v>
      </c>
    </row>
    <row r="198" spans="1:65" s="15" customFormat="1" ht="11.25">
      <c r="B198" s="249"/>
      <c r="C198" s="250"/>
      <c r="D198" s="223" t="s">
        <v>157</v>
      </c>
      <c r="E198" s="251" t="s">
        <v>1</v>
      </c>
      <c r="F198" s="252" t="s">
        <v>260</v>
      </c>
      <c r="G198" s="250"/>
      <c r="H198" s="253">
        <v>1</v>
      </c>
      <c r="I198" s="254"/>
      <c r="J198" s="250"/>
      <c r="K198" s="250"/>
      <c r="L198" s="255"/>
      <c r="M198" s="256"/>
      <c r="N198" s="257"/>
      <c r="O198" s="257"/>
      <c r="P198" s="257"/>
      <c r="Q198" s="257"/>
      <c r="R198" s="257"/>
      <c r="S198" s="257"/>
      <c r="T198" s="258"/>
      <c r="AT198" s="259" t="s">
        <v>157</v>
      </c>
      <c r="AU198" s="259" t="s">
        <v>88</v>
      </c>
      <c r="AV198" s="15" t="s">
        <v>166</v>
      </c>
      <c r="AW198" s="15" t="s">
        <v>32</v>
      </c>
      <c r="AX198" s="15" t="s">
        <v>78</v>
      </c>
      <c r="AY198" s="259" t="s">
        <v>147</v>
      </c>
    </row>
    <row r="199" spans="1:65" s="14" customFormat="1" ht="11.25">
      <c r="B199" s="238"/>
      <c r="C199" s="239"/>
      <c r="D199" s="223" t="s">
        <v>157</v>
      </c>
      <c r="E199" s="240" t="s">
        <v>1</v>
      </c>
      <c r="F199" s="241" t="s">
        <v>159</v>
      </c>
      <c r="G199" s="239"/>
      <c r="H199" s="242">
        <v>1</v>
      </c>
      <c r="I199" s="243"/>
      <c r="J199" s="239"/>
      <c r="K199" s="239"/>
      <c r="L199" s="244"/>
      <c r="M199" s="245"/>
      <c r="N199" s="246"/>
      <c r="O199" s="246"/>
      <c r="P199" s="246"/>
      <c r="Q199" s="246"/>
      <c r="R199" s="246"/>
      <c r="S199" s="246"/>
      <c r="T199" s="247"/>
      <c r="AT199" s="248" t="s">
        <v>157</v>
      </c>
      <c r="AU199" s="248" t="s">
        <v>88</v>
      </c>
      <c r="AV199" s="14" t="s">
        <v>153</v>
      </c>
      <c r="AW199" s="14" t="s">
        <v>32</v>
      </c>
      <c r="AX199" s="14" t="s">
        <v>86</v>
      </c>
      <c r="AY199" s="248" t="s">
        <v>147</v>
      </c>
    </row>
    <row r="200" spans="1:65" s="2" customFormat="1" ht="24.2" customHeight="1">
      <c r="A200" s="35"/>
      <c r="B200" s="36"/>
      <c r="C200" s="210" t="s">
        <v>261</v>
      </c>
      <c r="D200" s="210" t="s">
        <v>149</v>
      </c>
      <c r="E200" s="211" t="s">
        <v>262</v>
      </c>
      <c r="F200" s="212" t="s">
        <v>263</v>
      </c>
      <c r="G200" s="213" t="s">
        <v>152</v>
      </c>
      <c r="H200" s="214">
        <v>6300</v>
      </c>
      <c r="I200" s="215"/>
      <c r="J200" s="216">
        <f>ROUND(I200*H200,2)</f>
        <v>0</v>
      </c>
      <c r="K200" s="217"/>
      <c r="L200" s="38"/>
      <c r="M200" s="218" t="s">
        <v>1</v>
      </c>
      <c r="N200" s="219" t="s">
        <v>43</v>
      </c>
      <c r="O200" s="72"/>
      <c r="P200" s="220">
        <f>O200*H200</f>
        <v>0</v>
      </c>
      <c r="Q200" s="220">
        <v>0</v>
      </c>
      <c r="R200" s="220">
        <f>Q200*H200</f>
        <v>0</v>
      </c>
      <c r="S200" s="220">
        <v>0</v>
      </c>
      <c r="T200" s="221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2" t="s">
        <v>153</v>
      </c>
      <c r="AT200" s="222" t="s">
        <v>149</v>
      </c>
      <c r="AU200" s="222" t="s">
        <v>88</v>
      </c>
      <c r="AY200" s="17" t="s">
        <v>147</v>
      </c>
      <c r="BE200" s="115">
        <f>IF(N200="základní",J200,0)</f>
        <v>0</v>
      </c>
      <c r="BF200" s="115">
        <f>IF(N200="snížená",J200,0)</f>
        <v>0</v>
      </c>
      <c r="BG200" s="115">
        <f>IF(N200="zákl. přenesená",J200,0)</f>
        <v>0</v>
      </c>
      <c r="BH200" s="115">
        <f>IF(N200="sníž. přenesená",J200,0)</f>
        <v>0</v>
      </c>
      <c r="BI200" s="115">
        <f>IF(N200="nulová",J200,0)</f>
        <v>0</v>
      </c>
      <c r="BJ200" s="17" t="s">
        <v>86</v>
      </c>
      <c r="BK200" s="115">
        <f>ROUND(I200*H200,2)</f>
        <v>0</v>
      </c>
      <c r="BL200" s="17" t="s">
        <v>153</v>
      </c>
      <c r="BM200" s="222" t="s">
        <v>264</v>
      </c>
    </row>
    <row r="201" spans="1:65" s="2" customFormat="1" ht="19.5">
      <c r="A201" s="35"/>
      <c r="B201" s="36"/>
      <c r="C201" s="37"/>
      <c r="D201" s="223" t="s">
        <v>155</v>
      </c>
      <c r="E201" s="37"/>
      <c r="F201" s="224" t="s">
        <v>265</v>
      </c>
      <c r="G201" s="37"/>
      <c r="H201" s="37"/>
      <c r="I201" s="179"/>
      <c r="J201" s="37"/>
      <c r="K201" s="37"/>
      <c r="L201" s="38"/>
      <c r="M201" s="225"/>
      <c r="N201" s="226"/>
      <c r="O201" s="72"/>
      <c r="P201" s="72"/>
      <c r="Q201" s="72"/>
      <c r="R201" s="72"/>
      <c r="S201" s="72"/>
      <c r="T201" s="73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7" t="s">
        <v>155</v>
      </c>
      <c r="AU201" s="17" t="s">
        <v>88</v>
      </c>
    </row>
    <row r="202" spans="1:65" s="13" customFormat="1" ht="11.25">
      <c r="B202" s="227"/>
      <c r="C202" s="228"/>
      <c r="D202" s="223" t="s">
        <v>157</v>
      </c>
      <c r="E202" s="229" t="s">
        <v>1</v>
      </c>
      <c r="F202" s="230" t="s">
        <v>266</v>
      </c>
      <c r="G202" s="228"/>
      <c r="H202" s="231">
        <v>2700</v>
      </c>
      <c r="I202" s="232"/>
      <c r="J202" s="228"/>
      <c r="K202" s="228"/>
      <c r="L202" s="233"/>
      <c r="M202" s="234"/>
      <c r="N202" s="235"/>
      <c r="O202" s="235"/>
      <c r="P202" s="235"/>
      <c r="Q202" s="235"/>
      <c r="R202" s="235"/>
      <c r="S202" s="235"/>
      <c r="T202" s="236"/>
      <c r="AT202" s="237" t="s">
        <v>157</v>
      </c>
      <c r="AU202" s="237" t="s">
        <v>88</v>
      </c>
      <c r="AV202" s="13" t="s">
        <v>88</v>
      </c>
      <c r="AW202" s="13" t="s">
        <v>32</v>
      </c>
      <c r="AX202" s="13" t="s">
        <v>78</v>
      </c>
      <c r="AY202" s="237" t="s">
        <v>147</v>
      </c>
    </row>
    <row r="203" spans="1:65" s="15" customFormat="1" ht="22.5">
      <c r="B203" s="249"/>
      <c r="C203" s="250"/>
      <c r="D203" s="223" t="s">
        <v>157</v>
      </c>
      <c r="E203" s="251" t="s">
        <v>1</v>
      </c>
      <c r="F203" s="252" t="s">
        <v>267</v>
      </c>
      <c r="G203" s="250"/>
      <c r="H203" s="253">
        <v>2700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AT203" s="259" t="s">
        <v>157</v>
      </c>
      <c r="AU203" s="259" t="s">
        <v>88</v>
      </c>
      <c r="AV203" s="15" t="s">
        <v>166</v>
      </c>
      <c r="AW203" s="15" t="s">
        <v>32</v>
      </c>
      <c r="AX203" s="15" t="s">
        <v>78</v>
      </c>
      <c r="AY203" s="259" t="s">
        <v>147</v>
      </c>
    </row>
    <row r="204" spans="1:65" s="13" customFormat="1" ht="11.25">
      <c r="B204" s="227"/>
      <c r="C204" s="228"/>
      <c r="D204" s="223" t="s">
        <v>157</v>
      </c>
      <c r="E204" s="229" t="s">
        <v>1</v>
      </c>
      <c r="F204" s="230" t="s">
        <v>268</v>
      </c>
      <c r="G204" s="228"/>
      <c r="H204" s="231">
        <v>3600</v>
      </c>
      <c r="I204" s="232"/>
      <c r="J204" s="228"/>
      <c r="K204" s="228"/>
      <c r="L204" s="233"/>
      <c r="M204" s="234"/>
      <c r="N204" s="235"/>
      <c r="O204" s="235"/>
      <c r="P204" s="235"/>
      <c r="Q204" s="235"/>
      <c r="R204" s="235"/>
      <c r="S204" s="235"/>
      <c r="T204" s="236"/>
      <c r="AT204" s="237" t="s">
        <v>157</v>
      </c>
      <c r="AU204" s="237" t="s">
        <v>88</v>
      </c>
      <c r="AV204" s="13" t="s">
        <v>88</v>
      </c>
      <c r="AW204" s="13" t="s">
        <v>32</v>
      </c>
      <c r="AX204" s="13" t="s">
        <v>78</v>
      </c>
      <c r="AY204" s="237" t="s">
        <v>147</v>
      </c>
    </row>
    <row r="205" spans="1:65" s="15" customFormat="1" ht="22.5">
      <c r="B205" s="249"/>
      <c r="C205" s="250"/>
      <c r="D205" s="223" t="s">
        <v>157</v>
      </c>
      <c r="E205" s="251" t="s">
        <v>1</v>
      </c>
      <c r="F205" s="252" t="s">
        <v>269</v>
      </c>
      <c r="G205" s="250"/>
      <c r="H205" s="253">
        <v>3600</v>
      </c>
      <c r="I205" s="254"/>
      <c r="J205" s="250"/>
      <c r="K205" s="250"/>
      <c r="L205" s="255"/>
      <c r="M205" s="256"/>
      <c r="N205" s="257"/>
      <c r="O205" s="257"/>
      <c r="P205" s="257"/>
      <c r="Q205" s="257"/>
      <c r="R205" s="257"/>
      <c r="S205" s="257"/>
      <c r="T205" s="258"/>
      <c r="AT205" s="259" t="s">
        <v>157</v>
      </c>
      <c r="AU205" s="259" t="s">
        <v>88</v>
      </c>
      <c r="AV205" s="15" t="s">
        <v>166</v>
      </c>
      <c r="AW205" s="15" t="s">
        <v>32</v>
      </c>
      <c r="AX205" s="15" t="s">
        <v>78</v>
      </c>
      <c r="AY205" s="259" t="s">
        <v>147</v>
      </c>
    </row>
    <row r="206" spans="1:65" s="14" customFormat="1" ht="11.25">
      <c r="B206" s="238"/>
      <c r="C206" s="239"/>
      <c r="D206" s="223" t="s">
        <v>157</v>
      </c>
      <c r="E206" s="240" t="s">
        <v>1</v>
      </c>
      <c r="F206" s="241" t="s">
        <v>159</v>
      </c>
      <c r="G206" s="239"/>
      <c r="H206" s="242">
        <v>6300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AT206" s="248" t="s">
        <v>157</v>
      </c>
      <c r="AU206" s="248" t="s">
        <v>88</v>
      </c>
      <c r="AV206" s="14" t="s">
        <v>153</v>
      </c>
      <c r="AW206" s="14" t="s">
        <v>32</v>
      </c>
      <c r="AX206" s="14" t="s">
        <v>86</v>
      </c>
      <c r="AY206" s="248" t="s">
        <v>147</v>
      </c>
    </row>
    <row r="207" spans="1:65" s="2" customFormat="1" ht="33" customHeight="1">
      <c r="A207" s="35"/>
      <c r="B207" s="36"/>
      <c r="C207" s="210" t="s">
        <v>7</v>
      </c>
      <c r="D207" s="210" t="s">
        <v>149</v>
      </c>
      <c r="E207" s="211" t="s">
        <v>270</v>
      </c>
      <c r="F207" s="212" t="s">
        <v>271</v>
      </c>
      <c r="G207" s="213" t="s">
        <v>272</v>
      </c>
      <c r="H207" s="214">
        <v>12776.666999999999</v>
      </c>
      <c r="I207" s="215"/>
      <c r="J207" s="216">
        <f>ROUND(I207*H207,2)</f>
        <v>0</v>
      </c>
      <c r="K207" s="217"/>
      <c r="L207" s="38"/>
      <c r="M207" s="218" t="s">
        <v>1</v>
      </c>
      <c r="N207" s="219" t="s">
        <v>43</v>
      </c>
      <c r="O207" s="72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2" t="s">
        <v>153</v>
      </c>
      <c r="AT207" s="222" t="s">
        <v>149</v>
      </c>
      <c r="AU207" s="222" t="s">
        <v>88</v>
      </c>
      <c r="AY207" s="17" t="s">
        <v>147</v>
      </c>
      <c r="BE207" s="115">
        <f>IF(N207="základní",J207,0)</f>
        <v>0</v>
      </c>
      <c r="BF207" s="115">
        <f>IF(N207="snížená",J207,0)</f>
        <v>0</v>
      </c>
      <c r="BG207" s="115">
        <f>IF(N207="zákl. přenesená",J207,0)</f>
        <v>0</v>
      </c>
      <c r="BH207" s="115">
        <f>IF(N207="sníž. přenesená",J207,0)</f>
        <v>0</v>
      </c>
      <c r="BI207" s="115">
        <f>IF(N207="nulová",J207,0)</f>
        <v>0</v>
      </c>
      <c r="BJ207" s="17" t="s">
        <v>86</v>
      </c>
      <c r="BK207" s="115">
        <f>ROUND(I207*H207,2)</f>
        <v>0</v>
      </c>
      <c r="BL207" s="17" t="s">
        <v>153</v>
      </c>
      <c r="BM207" s="222" t="s">
        <v>273</v>
      </c>
    </row>
    <row r="208" spans="1:65" s="2" customFormat="1" ht="19.5">
      <c r="A208" s="35"/>
      <c r="B208" s="36"/>
      <c r="C208" s="37"/>
      <c r="D208" s="223" t="s">
        <v>155</v>
      </c>
      <c r="E208" s="37"/>
      <c r="F208" s="224" t="s">
        <v>274</v>
      </c>
      <c r="G208" s="37"/>
      <c r="H208" s="37"/>
      <c r="I208" s="179"/>
      <c r="J208" s="37"/>
      <c r="K208" s="37"/>
      <c r="L208" s="38"/>
      <c r="M208" s="225"/>
      <c r="N208" s="226"/>
      <c r="O208" s="72"/>
      <c r="P208" s="72"/>
      <c r="Q208" s="72"/>
      <c r="R208" s="72"/>
      <c r="S208" s="72"/>
      <c r="T208" s="73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7" t="s">
        <v>155</v>
      </c>
      <c r="AU208" s="17" t="s">
        <v>88</v>
      </c>
    </row>
    <row r="209" spans="1:65" s="13" customFormat="1" ht="11.25">
      <c r="B209" s="227"/>
      <c r="C209" s="228"/>
      <c r="D209" s="223" t="s">
        <v>157</v>
      </c>
      <c r="E209" s="229" t="s">
        <v>1</v>
      </c>
      <c r="F209" s="230" t="s">
        <v>275</v>
      </c>
      <c r="G209" s="228"/>
      <c r="H209" s="231">
        <v>12776.666999999999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AT209" s="237" t="s">
        <v>157</v>
      </c>
      <c r="AU209" s="237" t="s">
        <v>88</v>
      </c>
      <c r="AV209" s="13" t="s">
        <v>88</v>
      </c>
      <c r="AW209" s="13" t="s">
        <v>32</v>
      </c>
      <c r="AX209" s="13" t="s">
        <v>78</v>
      </c>
      <c r="AY209" s="237" t="s">
        <v>147</v>
      </c>
    </row>
    <row r="210" spans="1:65" s="15" customFormat="1" ht="33.75">
      <c r="B210" s="249"/>
      <c r="C210" s="250"/>
      <c r="D210" s="223" t="s">
        <v>157</v>
      </c>
      <c r="E210" s="251" t="s">
        <v>1</v>
      </c>
      <c r="F210" s="252" t="s">
        <v>276</v>
      </c>
      <c r="G210" s="250"/>
      <c r="H210" s="253">
        <v>12776.666999999999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AT210" s="259" t="s">
        <v>157</v>
      </c>
      <c r="AU210" s="259" t="s">
        <v>88</v>
      </c>
      <c r="AV210" s="15" t="s">
        <v>166</v>
      </c>
      <c r="AW210" s="15" t="s">
        <v>32</v>
      </c>
      <c r="AX210" s="15" t="s">
        <v>78</v>
      </c>
      <c r="AY210" s="259" t="s">
        <v>147</v>
      </c>
    </row>
    <row r="211" spans="1:65" s="14" customFormat="1" ht="11.25">
      <c r="B211" s="238"/>
      <c r="C211" s="239"/>
      <c r="D211" s="223" t="s">
        <v>157</v>
      </c>
      <c r="E211" s="240" t="s">
        <v>1</v>
      </c>
      <c r="F211" s="241" t="s">
        <v>159</v>
      </c>
      <c r="G211" s="239"/>
      <c r="H211" s="242">
        <v>12776.666999999999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AT211" s="248" t="s">
        <v>157</v>
      </c>
      <c r="AU211" s="248" t="s">
        <v>88</v>
      </c>
      <c r="AV211" s="14" t="s">
        <v>153</v>
      </c>
      <c r="AW211" s="14" t="s">
        <v>32</v>
      </c>
      <c r="AX211" s="14" t="s">
        <v>86</v>
      </c>
      <c r="AY211" s="248" t="s">
        <v>147</v>
      </c>
    </row>
    <row r="212" spans="1:65" s="2" customFormat="1" ht="37.9" customHeight="1">
      <c r="A212" s="35"/>
      <c r="B212" s="36"/>
      <c r="C212" s="210" t="s">
        <v>277</v>
      </c>
      <c r="D212" s="210" t="s">
        <v>149</v>
      </c>
      <c r="E212" s="211" t="s">
        <v>278</v>
      </c>
      <c r="F212" s="212" t="s">
        <v>279</v>
      </c>
      <c r="G212" s="213" t="s">
        <v>272</v>
      </c>
      <c r="H212" s="214">
        <v>7333.3329999999996</v>
      </c>
      <c r="I212" s="215"/>
      <c r="J212" s="216">
        <f>ROUND(I212*H212,2)</f>
        <v>0</v>
      </c>
      <c r="K212" s="217"/>
      <c r="L212" s="38"/>
      <c r="M212" s="218" t="s">
        <v>1</v>
      </c>
      <c r="N212" s="219" t="s">
        <v>43</v>
      </c>
      <c r="O212" s="72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2" t="s">
        <v>153</v>
      </c>
      <c r="AT212" s="222" t="s">
        <v>149</v>
      </c>
      <c r="AU212" s="222" t="s">
        <v>88</v>
      </c>
      <c r="AY212" s="17" t="s">
        <v>147</v>
      </c>
      <c r="BE212" s="115">
        <f>IF(N212="základní",J212,0)</f>
        <v>0</v>
      </c>
      <c r="BF212" s="115">
        <f>IF(N212="snížená",J212,0)</f>
        <v>0</v>
      </c>
      <c r="BG212" s="115">
        <f>IF(N212="zákl. přenesená",J212,0)</f>
        <v>0</v>
      </c>
      <c r="BH212" s="115">
        <f>IF(N212="sníž. přenesená",J212,0)</f>
        <v>0</v>
      </c>
      <c r="BI212" s="115">
        <f>IF(N212="nulová",J212,0)</f>
        <v>0</v>
      </c>
      <c r="BJ212" s="17" t="s">
        <v>86</v>
      </c>
      <c r="BK212" s="115">
        <f>ROUND(I212*H212,2)</f>
        <v>0</v>
      </c>
      <c r="BL212" s="17" t="s">
        <v>153</v>
      </c>
      <c r="BM212" s="222" t="s">
        <v>280</v>
      </c>
    </row>
    <row r="213" spans="1:65" s="2" customFormat="1" ht="39">
      <c r="A213" s="35"/>
      <c r="B213" s="36"/>
      <c r="C213" s="37"/>
      <c r="D213" s="223" t="s">
        <v>155</v>
      </c>
      <c r="E213" s="37"/>
      <c r="F213" s="224" t="s">
        <v>281</v>
      </c>
      <c r="G213" s="37"/>
      <c r="H213" s="37"/>
      <c r="I213" s="179"/>
      <c r="J213" s="37"/>
      <c r="K213" s="37"/>
      <c r="L213" s="38"/>
      <c r="M213" s="225"/>
      <c r="N213" s="226"/>
      <c r="O213" s="72"/>
      <c r="P213" s="72"/>
      <c r="Q213" s="72"/>
      <c r="R213" s="72"/>
      <c r="S213" s="72"/>
      <c r="T213" s="73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7" t="s">
        <v>155</v>
      </c>
      <c r="AU213" s="17" t="s">
        <v>88</v>
      </c>
    </row>
    <row r="214" spans="1:65" s="13" customFormat="1" ht="11.25">
      <c r="B214" s="227"/>
      <c r="C214" s="228"/>
      <c r="D214" s="223" t="s">
        <v>157</v>
      </c>
      <c r="E214" s="229" t="s">
        <v>1</v>
      </c>
      <c r="F214" s="230" t="s">
        <v>282</v>
      </c>
      <c r="G214" s="228"/>
      <c r="H214" s="231">
        <v>7333.3329999999996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AT214" s="237" t="s">
        <v>157</v>
      </c>
      <c r="AU214" s="237" t="s">
        <v>88</v>
      </c>
      <c r="AV214" s="13" t="s">
        <v>88</v>
      </c>
      <c r="AW214" s="13" t="s">
        <v>32</v>
      </c>
      <c r="AX214" s="13" t="s">
        <v>78</v>
      </c>
      <c r="AY214" s="237" t="s">
        <v>147</v>
      </c>
    </row>
    <row r="215" spans="1:65" s="15" customFormat="1" ht="33.75">
      <c r="B215" s="249"/>
      <c r="C215" s="250"/>
      <c r="D215" s="223" t="s">
        <v>157</v>
      </c>
      <c r="E215" s="251" t="s">
        <v>1</v>
      </c>
      <c r="F215" s="252" t="s">
        <v>283</v>
      </c>
      <c r="G215" s="250"/>
      <c r="H215" s="253">
        <v>7333.3329999999996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AT215" s="259" t="s">
        <v>157</v>
      </c>
      <c r="AU215" s="259" t="s">
        <v>88</v>
      </c>
      <c r="AV215" s="15" t="s">
        <v>166</v>
      </c>
      <c r="AW215" s="15" t="s">
        <v>32</v>
      </c>
      <c r="AX215" s="15" t="s">
        <v>78</v>
      </c>
      <c r="AY215" s="259" t="s">
        <v>147</v>
      </c>
    </row>
    <row r="216" spans="1:65" s="14" customFormat="1" ht="11.25">
      <c r="B216" s="238"/>
      <c r="C216" s="239"/>
      <c r="D216" s="223" t="s">
        <v>157</v>
      </c>
      <c r="E216" s="240" t="s">
        <v>1</v>
      </c>
      <c r="F216" s="241" t="s">
        <v>159</v>
      </c>
      <c r="G216" s="239"/>
      <c r="H216" s="242">
        <v>7333.3329999999996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AT216" s="248" t="s">
        <v>157</v>
      </c>
      <c r="AU216" s="248" t="s">
        <v>88</v>
      </c>
      <c r="AV216" s="14" t="s">
        <v>153</v>
      </c>
      <c r="AW216" s="14" t="s">
        <v>32</v>
      </c>
      <c r="AX216" s="14" t="s">
        <v>86</v>
      </c>
      <c r="AY216" s="248" t="s">
        <v>147</v>
      </c>
    </row>
    <row r="217" spans="1:65" s="2" customFormat="1" ht="37.9" customHeight="1">
      <c r="A217" s="35"/>
      <c r="B217" s="36"/>
      <c r="C217" s="210" t="s">
        <v>284</v>
      </c>
      <c r="D217" s="210" t="s">
        <v>149</v>
      </c>
      <c r="E217" s="211" t="s">
        <v>285</v>
      </c>
      <c r="F217" s="212" t="s">
        <v>286</v>
      </c>
      <c r="G217" s="213" t="s">
        <v>272</v>
      </c>
      <c r="H217" s="214">
        <v>24000</v>
      </c>
      <c r="I217" s="215"/>
      <c r="J217" s="216">
        <f>ROUND(I217*H217,2)</f>
        <v>0</v>
      </c>
      <c r="K217" s="217"/>
      <c r="L217" s="38"/>
      <c r="M217" s="218" t="s">
        <v>1</v>
      </c>
      <c r="N217" s="219" t="s">
        <v>43</v>
      </c>
      <c r="O217" s="72"/>
      <c r="P217" s="220">
        <f>O217*H217</f>
        <v>0</v>
      </c>
      <c r="Q217" s="220">
        <v>0</v>
      </c>
      <c r="R217" s="220">
        <f>Q217*H217</f>
        <v>0</v>
      </c>
      <c r="S217" s="220">
        <v>0</v>
      </c>
      <c r="T217" s="221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2" t="s">
        <v>153</v>
      </c>
      <c r="AT217" s="222" t="s">
        <v>149</v>
      </c>
      <c r="AU217" s="222" t="s">
        <v>88</v>
      </c>
      <c r="AY217" s="17" t="s">
        <v>147</v>
      </c>
      <c r="BE217" s="115">
        <f>IF(N217="základní",J217,0)</f>
        <v>0</v>
      </c>
      <c r="BF217" s="115">
        <f>IF(N217="snížená",J217,0)</f>
        <v>0</v>
      </c>
      <c r="BG217" s="115">
        <f>IF(N217="zákl. přenesená",J217,0)</f>
        <v>0</v>
      </c>
      <c r="BH217" s="115">
        <f>IF(N217="sníž. přenesená",J217,0)</f>
        <v>0</v>
      </c>
      <c r="BI217" s="115">
        <f>IF(N217="nulová",J217,0)</f>
        <v>0</v>
      </c>
      <c r="BJ217" s="17" t="s">
        <v>86</v>
      </c>
      <c r="BK217" s="115">
        <f>ROUND(I217*H217,2)</f>
        <v>0</v>
      </c>
      <c r="BL217" s="17" t="s">
        <v>153</v>
      </c>
      <c r="BM217" s="222" t="s">
        <v>287</v>
      </c>
    </row>
    <row r="218" spans="1:65" s="2" customFormat="1" ht="39">
      <c r="A218" s="35"/>
      <c r="B218" s="36"/>
      <c r="C218" s="37"/>
      <c r="D218" s="223" t="s">
        <v>155</v>
      </c>
      <c r="E218" s="37"/>
      <c r="F218" s="224" t="s">
        <v>288</v>
      </c>
      <c r="G218" s="37"/>
      <c r="H218" s="37"/>
      <c r="I218" s="179"/>
      <c r="J218" s="37"/>
      <c r="K218" s="37"/>
      <c r="L218" s="38"/>
      <c r="M218" s="225"/>
      <c r="N218" s="226"/>
      <c r="O218" s="72"/>
      <c r="P218" s="72"/>
      <c r="Q218" s="72"/>
      <c r="R218" s="72"/>
      <c r="S218" s="72"/>
      <c r="T218" s="73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7" t="s">
        <v>155</v>
      </c>
      <c r="AU218" s="17" t="s">
        <v>88</v>
      </c>
    </row>
    <row r="219" spans="1:65" s="13" customFormat="1" ht="11.25">
      <c r="B219" s="227"/>
      <c r="C219" s="228"/>
      <c r="D219" s="223" t="s">
        <v>157</v>
      </c>
      <c r="E219" s="229" t="s">
        <v>1</v>
      </c>
      <c r="F219" s="230" t="s">
        <v>289</v>
      </c>
      <c r="G219" s="228"/>
      <c r="H219" s="231">
        <v>3780</v>
      </c>
      <c r="I219" s="232"/>
      <c r="J219" s="228"/>
      <c r="K219" s="228"/>
      <c r="L219" s="233"/>
      <c r="M219" s="234"/>
      <c r="N219" s="235"/>
      <c r="O219" s="235"/>
      <c r="P219" s="235"/>
      <c r="Q219" s="235"/>
      <c r="R219" s="235"/>
      <c r="S219" s="235"/>
      <c r="T219" s="236"/>
      <c r="AT219" s="237" t="s">
        <v>157</v>
      </c>
      <c r="AU219" s="237" t="s">
        <v>88</v>
      </c>
      <c r="AV219" s="13" t="s">
        <v>88</v>
      </c>
      <c r="AW219" s="13" t="s">
        <v>32</v>
      </c>
      <c r="AX219" s="13" t="s">
        <v>78</v>
      </c>
      <c r="AY219" s="237" t="s">
        <v>147</v>
      </c>
    </row>
    <row r="220" spans="1:65" s="15" customFormat="1" ht="33.75">
      <c r="B220" s="249"/>
      <c r="C220" s="250"/>
      <c r="D220" s="223" t="s">
        <v>157</v>
      </c>
      <c r="E220" s="251" t="s">
        <v>1</v>
      </c>
      <c r="F220" s="252" t="s">
        <v>290</v>
      </c>
      <c r="G220" s="250"/>
      <c r="H220" s="253">
        <v>3780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AT220" s="259" t="s">
        <v>157</v>
      </c>
      <c r="AU220" s="259" t="s">
        <v>88</v>
      </c>
      <c r="AV220" s="15" t="s">
        <v>166</v>
      </c>
      <c r="AW220" s="15" t="s">
        <v>32</v>
      </c>
      <c r="AX220" s="15" t="s">
        <v>78</v>
      </c>
      <c r="AY220" s="259" t="s">
        <v>147</v>
      </c>
    </row>
    <row r="221" spans="1:65" s="13" customFormat="1" ht="11.25">
      <c r="B221" s="227"/>
      <c r="C221" s="228"/>
      <c r="D221" s="223" t="s">
        <v>157</v>
      </c>
      <c r="E221" s="229" t="s">
        <v>1</v>
      </c>
      <c r="F221" s="230" t="s">
        <v>291</v>
      </c>
      <c r="G221" s="228"/>
      <c r="H221" s="231">
        <v>2220</v>
      </c>
      <c r="I221" s="232"/>
      <c r="J221" s="228"/>
      <c r="K221" s="228"/>
      <c r="L221" s="233"/>
      <c r="M221" s="234"/>
      <c r="N221" s="235"/>
      <c r="O221" s="235"/>
      <c r="P221" s="235"/>
      <c r="Q221" s="235"/>
      <c r="R221" s="235"/>
      <c r="S221" s="235"/>
      <c r="T221" s="236"/>
      <c r="AT221" s="237" t="s">
        <v>157</v>
      </c>
      <c r="AU221" s="237" t="s">
        <v>88</v>
      </c>
      <c r="AV221" s="13" t="s">
        <v>88</v>
      </c>
      <c r="AW221" s="13" t="s">
        <v>32</v>
      </c>
      <c r="AX221" s="13" t="s">
        <v>78</v>
      </c>
      <c r="AY221" s="237" t="s">
        <v>147</v>
      </c>
    </row>
    <row r="222" spans="1:65" s="15" customFormat="1" ht="33.75">
      <c r="B222" s="249"/>
      <c r="C222" s="250"/>
      <c r="D222" s="223" t="s">
        <v>157</v>
      </c>
      <c r="E222" s="251" t="s">
        <v>1</v>
      </c>
      <c r="F222" s="252" t="s">
        <v>292</v>
      </c>
      <c r="G222" s="250"/>
      <c r="H222" s="253">
        <v>2220</v>
      </c>
      <c r="I222" s="254"/>
      <c r="J222" s="250"/>
      <c r="K222" s="250"/>
      <c r="L222" s="255"/>
      <c r="M222" s="256"/>
      <c r="N222" s="257"/>
      <c r="O222" s="257"/>
      <c r="P222" s="257"/>
      <c r="Q222" s="257"/>
      <c r="R222" s="257"/>
      <c r="S222" s="257"/>
      <c r="T222" s="258"/>
      <c r="AT222" s="259" t="s">
        <v>157</v>
      </c>
      <c r="AU222" s="259" t="s">
        <v>88</v>
      </c>
      <c r="AV222" s="15" t="s">
        <v>166</v>
      </c>
      <c r="AW222" s="15" t="s">
        <v>32</v>
      </c>
      <c r="AX222" s="15" t="s">
        <v>78</v>
      </c>
      <c r="AY222" s="259" t="s">
        <v>147</v>
      </c>
    </row>
    <row r="223" spans="1:65" s="13" customFormat="1" ht="11.25">
      <c r="B223" s="227"/>
      <c r="C223" s="228"/>
      <c r="D223" s="223" t="s">
        <v>157</v>
      </c>
      <c r="E223" s="229" t="s">
        <v>1</v>
      </c>
      <c r="F223" s="230" t="s">
        <v>293</v>
      </c>
      <c r="G223" s="228"/>
      <c r="H223" s="231">
        <v>18000</v>
      </c>
      <c r="I223" s="232"/>
      <c r="J223" s="228"/>
      <c r="K223" s="228"/>
      <c r="L223" s="233"/>
      <c r="M223" s="234"/>
      <c r="N223" s="235"/>
      <c r="O223" s="235"/>
      <c r="P223" s="235"/>
      <c r="Q223" s="235"/>
      <c r="R223" s="235"/>
      <c r="S223" s="235"/>
      <c r="T223" s="236"/>
      <c r="AT223" s="237" t="s">
        <v>157</v>
      </c>
      <c r="AU223" s="237" t="s">
        <v>88</v>
      </c>
      <c r="AV223" s="13" t="s">
        <v>88</v>
      </c>
      <c r="AW223" s="13" t="s">
        <v>32</v>
      </c>
      <c r="AX223" s="13" t="s">
        <v>78</v>
      </c>
      <c r="AY223" s="237" t="s">
        <v>147</v>
      </c>
    </row>
    <row r="224" spans="1:65" s="15" customFormat="1" ht="22.5">
      <c r="B224" s="249"/>
      <c r="C224" s="250"/>
      <c r="D224" s="223" t="s">
        <v>157</v>
      </c>
      <c r="E224" s="251" t="s">
        <v>1</v>
      </c>
      <c r="F224" s="252" t="s">
        <v>294</v>
      </c>
      <c r="G224" s="250"/>
      <c r="H224" s="253">
        <v>18000</v>
      </c>
      <c r="I224" s="254"/>
      <c r="J224" s="250"/>
      <c r="K224" s="250"/>
      <c r="L224" s="255"/>
      <c r="M224" s="256"/>
      <c r="N224" s="257"/>
      <c r="O224" s="257"/>
      <c r="P224" s="257"/>
      <c r="Q224" s="257"/>
      <c r="R224" s="257"/>
      <c r="S224" s="257"/>
      <c r="T224" s="258"/>
      <c r="AT224" s="259" t="s">
        <v>157</v>
      </c>
      <c r="AU224" s="259" t="s">
        <v>88</v>
      </c>
      <c r="AV224" s="15" t="s">
        <v>166</v>
      </c>
      <c r="AW224" s="15" t="s">
        <v>32</v>
      </c>
      <c r="AX224" s="15" t="s">
        <v>78</v>
      </c>
      <c r="AY224" s="259" t="s">
        <v>147</v>
      </c>
    </row>
    <row r="225" spans="1:65" s="14" customFormat="1" ht="11.25">
      <c r="B225" s="238"/>
      <c r="C225" s="239"/>
      <c r="D225" s="223" t="s">
        <v>157</v>
      </c>
      <c r="E225" s="240" t="s">
        <v>1</v>
      </c>
      <c r="F225" s="241" t="s">
        <v>159</v>
      </c>
      <c r="G225" s="239"/>
      <c r="H225" s="242">
        <v>24000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AT225" s="248" t="s">
        <v>157</v>
      </c>
      <c r="AU225" s="248" t="s">
        <v>88</v>
      </c>
      <c r="AV225" s="14" t="s">
        <v>153</v>
      </c>
      <c r="AW225" s="14" t="s">
        <v>32</v>
      </c>
      <c r="AX225" s="14" t="s">
        <v>86</v>
      </c>
      <c r="AY225" s="248" t="s">
        <v>147</v>
      </c>
    </row>
    <row r="226" spans="1:65" s="2" customFormat="1" ht="37.9" customHeight="1">
      <c r="A226" s="35"/>
      <c r="B226" s="36"/>
      <c r="C226" s="210" t="s">
        <v>295</v>
      </c>
      <c r="D226" s="210" t="s">
        <v>149</v>
      </c>
      <c r="E226" s="211" t="s">
        <v>296</v>
      </c>
      <c r="F226" s="212" t="s">
        <v>297</v>
      </c>
      <c r="G226" s="213" t="s">
        <v>272</v>
      </c>
      <c r="H226" s="214">
        <v>1000</v>
      </c>
      <c r="I226" s="215"/>
      <c r="J226" s="216">
        <f>ROUND(I226*H226,2)</f>
        <v>0</v>
      </c>
      <c r="K226" s="217"/>
      <c r="L226" s="38"/>
      <c r="M226" s="218" t="s">
        <v>1</v>
      </c>
      <c r="N226" s="219" t="s">
        <v>43</v>
      </c>
      <c r="O226" s="72"/>
      <c r="P226" s="220">
        <f>O226*H226</f>
        <v>0</v>
      </c>
      <c r="Q226" s="220">
        <v>0</v>
      </c>
      <c r="R226" s="220">
        <f>Q226*H226</f>
        <v>0</v>
      </c>
      <c r="S226" s="220">
        <v>0</v>
      </c>
      <c r="T226" s="221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2" t="s">
        <v>153</v>
      </c>
      <c r="AT226" s="222" t="s">
        <v>149</v>
      </c>
      <c r="AU226" s="222" t="s">
        <v>88</v>
      </c>
      <c r="AY226" s="17" t="s">
        <v>147</v>
      </c>
      <c r="BE226" s="115">
        <f>IF(N226="základní",J226,0)</f>
        <v>0</v>
      </c>
      <c r="BF226" s="115">
        <f>IF(N226="snížená",J226,0)</f>
        <v>0</v>
      </c>
      <c r="BG226" s="115">
        <f>IF(N226="zákl. přenesená",J226,0)</f>
        <v>0</v>
      </c>
      <c r="BH226" s="115">
        <f>IF(N226="sníž. přenesená",J226,0)</f>
        <v>0</v>
      </c>
      <c r="BI226" s="115">
        <f>IF(N226="nulová",J226,0)</f>
        <v>0</v>
      </c>
      <c r="BJ226" s="17" t="s">
        <v>86</v>
      </c>
      <c r="BK226" s="115">
        <f>ROUND(I226*H226,2)</f>
        <v>0</v>
      </c>
      <c r="BL226" s="17" t="s">
        <v>153</v>
      </c>
      <c r="BM226" s="222" t="s">
        <v>298</v>
      </c>
    </row>
    <row r="227" spans="1:65" s="2" customFormat="1" ht="39">
      <c r="A227" s="35"/>
      <c r="B227" s="36"/>
      <c r="C227" s="37"/>
      <c r="D227" s="223" t="s">
        <v>155</v>
      </c>
      <c r="E227" s="37"/>
      <c r="F227" s="224" t="s">
        <v>299</v>
      </c>
      <c r="G227" s="37"/>
      <c r="H227" s="37"/>
      <c r="I227" s="179"/>
      <c r="J227" s="37"/>
      <c r="K227" s="37"/>
      <c r="L227" s="38"/>
      <c r="M227" s="225"/>
      <c r="N227" s="226"/>
      <c r="O227" s="72"/>
      <c r="P227" s="72"/>
      <c r="Q227" s="72"/>
      <c r="R227" s="72"/>
      <c r="S227" s="72"/>
      <c r="T227" s="73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7" t="s">
        <v>155</v>
      </c>
      <c r="AU227" s="17" t="s">
        <v>88</v>
      </c>
    </row>
    <row r="228" spans="1:65" s="13" customFormat="1" ht="11.25">
      <c r="B228" s="227"/>
      <c r="C228" s="228"/>
      <c r="D228" s="223" t="s">
        <v>157</v>
      </c>
      <c r="E228" s="229" t="s">
        <v>1</v>
      </c>
      <c r="F228" s="230" t="s">
        <v>300</v>
      </c>
      <c r="G228" s="228"/>
      <c r="H228" s="231">
        <v>1000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6"/>
      <c r="AT228" s="237" t="s">
        <v>157</v>
      </c>
      <c r="AU228" s="237" t="s">
        <v>88</v>
      </c>
      <c r="AV228" s="13" t="s">
        <v>88</v>
      </c>
      <c r="AW228" s="13" t="s">
        <v>32</v>
      </c>
      <c r="AX228" s="13" t="s">
        <v>78</v>
      </c>
      <c r="AY228" s="237" t="s">
        <v>147</v>
      </c>
    </row>
    <row r="229" spans="1:65" s="15" customFormat="1" ht="33.75">
      <c r="B229" s="249"/>
      <c r="C229" s="250"/>
      <c r="D229" s="223" t="s">
        <v>157</v>
      </c>
      <c r="E229" s="251" t="s">
        <v>1</v>
      </c>
      <c r="F229" s="252" t="s">
        <v>301</v>
      </c>
      <c r="G229" s="250"/>
      <c r="H229" s="253">
        <v>1000</v>
      </c>
      <c r="I229" s="254"/>
      <c r="J229" s="250"/>
      <c r="K229" s="250"/>
      <c r="L229" s="255"/>
      <c r="M229" s="256"/>
      <c r="N229" s="257"/>
      <c r="O229" s="257"/>
      <c r="P229" s="257"/>
      <c r="Q229" s="257"/>
      <c r="R229" s="257"/>
      <c r="S229" s="257"/>
      <c r="T229" s="258"/>
      <c r="AT229" s="259" t="s">
        <v>157</v>
      </c>
      <c r="AU229" s="259" t="s">
        <v>88</v>
      </c>
      <c r="AV229" s="15" t="s">
        <v>166</v>
      </c>
      <c r="AW229" s="15" t="s">
        <v>32</v>
      </c>
      <c r="AX229" s="15" t="s">
        <v>78</v>
      </c>
      <c r="AY229" s="259" t="s">
        <v>147</v>
      </c>
    </row>
    <row r="230" spans="1:65" s="14" customFormat="1" ht="11.25">
      <c r="B230" s="238"/>
      <c r="C230" s="239"/>
      <c r="D230" s="223" t="s">
        <v>157</v>
      </c>
      <c r="E230" s="240" t="s">
        <v>1</v>
      </c>
      <c r="F230" s="241" t="s">
        <v>159</v>
      </c>
      <c r="G230" s="239"/>
      <c r="H230" s="242">
        <v>1000</v>
      </c>
      <c r="I230" s="243"/>
      <c r="J230" s="239"/>
      <c r="K230" s="239"/>
      <c r="L230" s="244"/>
      <c r="M230" s="245"/>
      <c r="N230" s="246"/>
      <c r="O230" s="246"/>
      <c r="P230" s="246"/>
      <c r="Q230" s="246"/>
      <c r="R230" s="246"/>
      <c r="S230" s="246"/>
      <c r="T230" s="247"/>
      <c r="AT230" s="248" t="s">
        <v>157</v>
      </c>
      <c r="AU230" s="248" t="s">
        <v>88</v>
      </c>
      <c r="AV230" s="14" t="s">
        <v>153</v>
      </c>
      <c r="AW230" s="14" t="s">
        <v>32</v>
      </c>
      <c r="AX230" s="14" t="s">
        <v>86</v>
      </c>
      <c r="AY230" s="248" t="s">
        <v>147</v>
      </c>
    </row>
    <row r="231" spans="1:65" s="2" customFormat="1" ht="24.2" customHeight="1">
      <c r="A231" s="35"/>
      <c r="B231" s="36"/>
      <c r="C231" s="210" t="s">
        <v>302</v>
      </c>
      <c r="D231" s="210" t="s">
        <v>149</v>
      </c>
      <c r="E231" s="211" t="s">
        <v>303</v>
      </c>
      <c r="F231" s="212" t="s">
        <v>304</v>
      </c>
      <c r="G231" s="213" t="s">
        <v>272</v>
      </c>
      <c r="H231" s="214">
        <v>7333.3329999999996</v>
      </c>
      <c r="I231" s="215"/>
      <c r="J231" s="216">
        <f>ROUND(I231*H231,2)</f>
        <v>0</v>
      </c>
      <c r="K231" s="217"/>
      <c r="L231" s="38"/>
      <c r="M231" s="218" t="s">
        <v>1</v>
      </c>
      <c r="N231" s="219" t="s">
        <v>43</v>
      </c>
      <c r="O231" s="72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2" t="s">
        <v>153</v>
      </c>
      <c r="AT231" s="222" t="s">
        <v>149</v>
      </c>
      <c r="AU231" s="222" t="s">
        <v>88</v>
      </c>
      <c r="AY231" s="17" t="s">
        <v>147</v>
      </c>
      <c r="BE231" s="115">
        <f>IF(N231="základní",J231,0)</f>
        <v>0</v>
      </c>
      <c r="BF231" s="115">
        <f>IF(N231="snížená",J231,0)</f>
        <v>0</v>
      </c>
      <c r="BG231" s="115">
        <f>IF(N231="zákl. přenesená",J231,0)</f>
        <v>0</v>
      </c>
      <c r="BH231" s="115">
        <f>IF(N231="sníž. přenesená",J231,0)</f>
        <v>0</v>
      </c>
      <c r="BI231" s="115">
        <f>IF(N231="nulová",J231,0)</f>
        <v>0</v>
      </c>
      <c r="BJ231" s="17" t="s">
        <v>86</v>
      </c>
      <c r="BK231" s="115">
        <f>ROUND(I231*H231,2)</f>
        <v>0</v>
      </c>
      <c r="BL231" s="17" t="s">
        <v>153</v>
      </c>
      <c r="BM231" s="222" t="s">
        <v>305</v>
      </c>
    </row>
    <row r="232" spans="1:65" s="2" customFormat="1" ht="19.5">
      <c r="A232" s="35"/>
      <c r="B232" s="36"/>
      <c r="C232" s="37"/>
      <c r="D232" s="223" t="s">
        <v>155</v>
      </c>
      <c r="E232" s="37"/>
      <c r="F232" s="224" t="s">
        <v>306</v>
      </c>
      <c r="G232" s="37"/>
      <c r="H232" s="37"/>
      <c r="I232" s="179"/>
      <c r="J232" s="37"/>
      <c r="K232" s="37"/>
      <c r="L232" s="38"/>
      <c r="M232" s="225"/>
      <c r="N232" s="226"/>
      <c r="O232" s="72"/>
      <c r="P232" s="72"/>
      <c r="Q232" s="72"/>
      <c r="R232" s="72"/>
      <c r="S232" s="72"/>
      <c r="T232" s="7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7" t="s">
        <v>155</v>
      </c>
      <c r="AU232" s="17" t="s">
        <v>88</v>
      </c>
    </row>
    <row r="233" spans="1:65" s="13" customFormat="1" ht="11.25">
      <c r="B233" s="227"/>
      <c r="C233" s="228"/>
      <c r="D233" s="223" t="s">
        <v>157</v>
      </c>
      <c r="E233" s="229" t="s">
        <v>1</v>
      </c>
      <c r="F233" s="230" t="s">
        <v>282</v>
      </c>
      <c r="G233" s="228"/>
      <c r="H233" s="231">
        <v>7333.3329999999996</v>
      </c>
      <c r="I233" s="232"/>
      <c r="J233" s="228"/>
      <c r="K233" s="228"/>
      <c r="L233" s="233"/>
      <c r="M233" s="234"/>
      <c r="N233" s="235"/>
      <c r="O233" s="235"/>
      <c r="P233" s="235"/>
      <c r="Q233" s="235"/>
      <c r="R233" s="235"/>
      <c r="S233" s="235"/>
      <c r="T233" s="236"/>
      <c r="AT233" s="237" t="s">
        <v>157</v>
      </c>
      <c r="AU233" s="237" t="s">
        <v>88</v>
      </c>
      <c r="AV233" s="13" t="s">
        <v>88</v>
      </c>
      <c r="AW233" s="13" t="s">
        <v>32</v>
      </c>
      <c r="AX233" s="13" t="s">
        <v>78</v>
      </c>
      <c r="AY233" s="237" t="s">
        <v>147</v>
      </c>
    </row>
    <row r="234" spans="1:65" s="15" customFormat="1" ht="22.5">
      <c r="B234" s="249"/>
      <c r="C234" s="250"/>
      <c r="D234" s="223" t="s">
        <v>157</v>
      </c>
      <c r="E234" s="251" t="s">
        <v>1</v>
      </c>
      <c r="F234" s="252" t="s">
        <v>307</v>
      </c>
      <c r="G234" s="250"/>
      <c r="H234" s="253">
        <v>7333.3329999999996</v>
      </c>
      <c r="I234" s="254"/>
      <c r="J234" s="250"/>
      <c r="K234" s="250"/>
      <c r="L234" s="255"/>
      <c r="M234" s="256"/>
      <c r="N234" s="257"/>
      <c r="O234" s="257"/>
      <c r="P234" s="257"/>
      <c r="Q234" s="257"/>
      <c r="R234" s="257"/>
      <c r="S234" s="257"/>
      <c r="T234" s="258"/>
      <c r="AT234" s="259" t="s">
        <v>157</v>
      </c>
      <c r="AU234" s="259" t="s">
        <v>88</v>
      </c>
      <c r="AV234" s="15" t="s">
        <v>166</v>
      </c>
      <c r="AW234" s="15" t="s">
        <v>32</v>
      </c>
      <c r="AX234" s="15" t="s">
        <v>78</v>
      </c>
      <c r="AY234" s="259" t="s">
        <v>147</v>
      </c>
    </row>
    <row r="235" spans="1:65" s="14" customFormat="1" ht="11.25">
      <c r="B235" s="238"/>
      <c r="C235" s="239"/>
      <c r="D235" s="223" t="s">
        <v>157</v>
      </c>
      <c r="E235" s="240" t="s">
        <v>1</v>
      </c>
      <c r="F235" s="241" t="s">
        <v>159</v>
      </c>
      <c r="G235" s="239"/>
      <c r="H235" s="242">
        <v>7333.3329999999996</v>
      </c>
      <c r="I235" s="243"/>
      <c r="J235" s="239"/>
      <c r="K235" s="239"/>
      <c r="L235" s="244"/>
      <c r="M235" s="245"/>
      <c r="N235" s="246"/>
      <c r="O235" s="246"/>
      <c r="P235" s="246"/>
      <c r="Q235" s="246"/>
      <c r="R235" s="246"/>
      <c r="S235" s="246"/>
      <c r="T235" s="247"/>
      <c r="AT235" s="248" t="s">
        <v>157</v>
      </c>
      <c r="AU235" s="248" t="s">
        <v>88</v>
      </c>
      <c r="AV235" s="14" t="s">
        <v>153</v>
      </c>
      <c r="AW235" s="14" t="s">
        <v>32</v>
      </c>
      <c r="AX235" s="14" t="s">
        <v>86</v>
      </c>
      <c r="AY235" s="248" t="s">
        <v>147</v>
      </c>
    </row>
    <row r="236" spans="1:65" s="2" customFormat="1" ht="24.2" customHeight="1">
      <c r="A236" s="35"/>
      <c r="B236" s="36"/>
      <c r="C236" s="210" t="s">
        <v>308</v>
      </c>
      <c r="D236" s="210" t="s">
        <v>149</v>
      </c>
      <c r="E236" s="211" t="s">
        <v>309</v>
      </c>
      <c r="F236" s="212" t="s">
        <v>310</v>
      </c>
      <c r="G236" s="213" t="s">
        <v>272</v>
      </c>
      <c r="H236" s="214">
        <v>3000</v>
      </c>
      <c r="I236" s="215"/>
      <c r="J236" s="216">
        <f>ROUND(I236*H236,2)</f>
        <v>0</v>
      </c>
      <c r="K236" s="217"/>
      <c r="L236" s="38"/>
      <c r="M236" s="218" t="s">
        <v>1</v>
      </c>
      <c r="N236" s="219" t="s">
        <v>43</v>
      </c>
      <c r="O236" s="72"/>
      <c r="P236" s="220">
        <f>O236*H236</f>
        <v>0</v>
      </c>
      <c r="Q236" s="220">
        <v>0</v>
      </c>
      <c r="R236" s="220">
        <f>Q236*H236</f>
        <v>0</v>
      </c>
      <c r="S236" s="220">
        <v>0</v>
      </c>
      <c r="T236" s="221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2" t="s">
        <v>153</v>
      </c>
      <c r="AT236" s="222" t="s">
        <v>149</v>
      </c>
      <c r="AU236" s="222" t="s">
        <v>88</v>
      </c>
      <c r="AY236" s="17" t="s">
        <v>147</v>
      </c>
      <c r="BE236" s="115">
        <f>IF(N236="základní",J236,0)</f>
        <v>0</v>
      </c>
      <c r="BF236" s="115">
        <f>IF(N236="snížená",J236,0)</f>
        <v>0</v>
      </c>
      <c r="BG236" s="115">
        <f>IF(N236="zákl. přenesená",J236,0)</f>
        <v>0</v>
      </c>
      <c r="BH236" s="115">
        <f>IF(N236="sníž. přenesená",J236,0)</f>
        <v>0</v>
      </c>
      <c r="BI236" s="115">
        <f>IF(N236="nulová",J236,0)</f>
        <v>0</v>
      </c>
      <c r="BJ236" s="17" t="s">
        <v>86</v>
      </c>
      <c r="BK236" s="115">
        <f>ROUND(I236*H236,2)</f>
        <v>0</v>
      </c>
      <c r="BL236" s="17" t="s">
        <v>153</v>
      </c>
      <c r="BM236" s="222" t="s">
        <v>311</v>
      </c>
    </row>
    <row r="237" spans="1:65" s="2" customFormat="1" ht="29.25">
      <c r="A237" s="35"/>
      <c r="B237" s="36"/>
      <c r="C237" s="37"/>
      <c r="D237" s="223" t="s">
        <v>155</v>
      </c>
      <c r="E237" s="37"/>
      <c r="F237" s="224" t="s">
        <v>312</v>
      </c>
      <c r="G237" s="37"/>
      <c r="H237" s="37"/>
      <c r="I237" s="179"/>
      <c r="J237" s="37"/>
      <c r="K237" s="37"/>
      <c r="L237" s="38"/>
      <c r="M237" s="225"/>
      <c r="N237" s="226"/>
      <c r="O237" s="72"/>
      <c r="P237" s="72"/>
      <c r="Q237" s="72"/>
      <c r="R237" s="72"/>
      <c r="S237" s="72"/>
      <c r="T237" s="73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7" t="s">
        <v>155</v>
      </c>
      <c r="AU237" s="17" t="s">
        <v>88</v>
      </c>
    </row>
    <row r="238" spans="1:65" s="13" customFormat="1" ht="11.25">
      <c r="B238" s="227"/>
      <c r="C238" s="228"/>
      <c r="D238" s="223" t="s">
        <v>157</v>
      </c>
      <c r="E238" s="229" t="s">
        <v>1</v>
      </c>
      <c r="F238" s="230" t="s">
        <v>313</v>
      </c>
      <c r="G238" s="228"/>
      <c r="H238" s="231">
        <v>1890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AT238" s="237" t="s">
        <v>157</v>
      </c>
      <c r="AU238" s="237" t="s">
        <v>88</v>
      </c>
      <c r="AV238" s="13" t="s">
        <v>88</v>
      </c>
      <c r="AW238" s="13" t="s">
        <v>32</v>
      </c>
      <c r="AX238" s="13" t="s">
        <v>78</v>
      </c>
      <c r="AY238" s="237" t="s">
        <v>147</v>
      </c>
    </row>
    <row r="239" spans="1:65" s="15" customFormat="1" ht="22.5">
      <c r="B239" s="249"/>
      <c r="C239" s="250"/>
      <c r="D239" s="223" t="s">
        <v>157</v>
      </c>
      <c r="E239" s="251" t="s">
        <v>1</v>
      </c>
      <c r="F239" s="252" t="s">
        <v>314</v>
      </c>
      <c r="G239" s="250"/>
      <c r="H239" s="253">
        <v>1890</v>
      </c>
      <c r="I239" s="254"/>
      <c r="J239" s="250"/>
      <c r="K239" s="250"/>
      <c r="L239" s="255"/>
      <c r="M239" s="256"/>
      <c r="N239" s="257"/>
      <c r="O239" s="257"/>
      <c r="P239" s="257"/>
      <c r="Q239" s="257"/>
      <c r="R239" s="257"/>
      <c r="S239" s="257"/>
      <c r="T239" s="258"/>
      <c r="AT239" s="259" t="s">
        <v>157</v>
      </c>
      <c r="AU239" s="259" t="s">
        <v>88</v>
      </c>
      <c r="AV239" s="15" t="s">
        <v>166</v>
      </c>
      <c r="AW239" s="15" t="s">
        <v>32</v>
      </c>
      <c r="AX239" s="15" t="s">
        <v>78</v>
      </c>
      <c r="AY239" s="259" t="s">
        <v>147</v>
      </c>
    </row>
    <row r="240" spans="1:65" s="13" customFormat="1" ht="11.25">
      <c r="B240" s="227"/>
      <c r="C240" s="228"/>
      <c r="D240" s="223" t="s">
        <v>157</v>
      </c>
      <c r="E240" s="229" t="s">
        <v>1</v>
      </c>
      <c r="F240" s="230" t="s">
        <v>315</v>
      </c>
      <c r="G240" s="228"/>
      <c r="H240" s="231">
        <v>1110</v>
      </c>
      <c r="I240" s="232"/>
      <c r="J240" s="228"/>
      <c r="K240" s="228"/>
      <c r="L240" s="233"/>
      <c r="M240" s="234"/>
      <c r="N240" s="235"/>
      <c r="O240" s="235"/>
      <c r="P240" s="235"/>
      <c r="Q240" s="235"/>
      <c r="R240" s="235"/>
      <c r="S240" s="235"/>
      <c r="T240" s="236"/>
      <c r="AT240" s="237" t="s">
        <v>157</v>
      </c>
      <c r="AU240" s="237" t="s">
        <v>88</v>
      </c>
      <c r="AV240" s="13" t="s">
        <v>88</v>
      </c>
      <c r="AW240" s="13" t="s">
        <v>32</v>
      </c>
      <c r="AX240" s="13" t="s">
        <v>78</v>
      </c>
      <c r="AY240" s="237" t="s">
        <v>147</v>
      </c>
    </row>
    <row r="241" spans="1:65" s="15" customFormat="1" ht="22.5">
      <c r="B241" s="249"/>
      <c r="C241" s="250"/>
      <c r="D241" s="223" t="s">
        <v>157</v>
      </c>
      <c r="E241" s="251" t="s">
        <v>1</v>
      </c>
      <c r="F241" s="252" t="s">
        <v>316</v>
      </c>
      <c r="G241" s="250"/>
      <c r="H241" s="253">
        <v>1110</v>
      </c>
      <c r="I241" s="254"/>
      <c r="J241" s="250"/>
      <c r="K241" s="250"/>
      <c r="L241" s="255"/>
      <c r="M241" s="256"/>
      <c r="N241" s="257"/>
      <c r="O241" s="257"/>
      <c r="P241" s="257"/>
      <c r="Q241" s="257"/>
      <c r="R241" s="257"/>
      <c r="S241" s="257"/>
      <c r="T241" s="258"/>
      <c r="AT241" s="259" t="s">
        <v>157</v>
      </c>
      <c r="AU241" s="259" t="s">
        <v>88</v>
      </c>
      <c r="AV241" s="15" t="s">
        <v>166</v>
      </c>
      <c r="AW241" s="15" t="s">
        <v>32</v>
      </c>
      <c r="AX241" s="15" t="s">
        <v>78</v>
      </c>
      <c r="AY241" s="259" t="s">
        <v>147</v>
      </c>
    </row>
    <row r="242" spans="1:65" s="14" customFormat="1" ht="11.25">
      <c r="B242" s="238"/>
      <c r="C242" s="239"/>
      <c r="D242" s="223" t="s">
        <v>157</v>
      </c>
      <c r="E242" s="240" t="s">
        <v>1</v>
      </c>
      <c r="F242" s="241" t="s">
        <v>159</v>
      </c>
      <c r="G242" s="239"/>
      <c r="H242" s="242">
        <v>3000</v>
      </c>
      <c r="I242" s="243"/>
      <c r="J242" s="239"/>
      <c r="K242" s="239"/>
      <c r="L242" s="244"/>
      <c r="M242" s="245"/>
      <c r="N242" s="246"/>
      <c r="O242" s="246"/>
      <c r="P242" s="246"/>
      <c r="Q242" s="246"/>
      <c r="R242" s="246"/>
      <c r="S242" s="246"/>
      <c r="T242" s="247"/>
      <c r="AT242" s="248" t="s">
        <v>157</v>
      </c>
      <c r="AU242" s="248" t="s">
        <v>88</v>
      </c>
      <c r="AV242" s="14" t="s">
        <v>153</v>
      </c>
      <c r="AW242" s="14" t="s">
        <v>32</v>
      </c>
      <c r="AX242" s="14" t="s">
        <v>86</v>
      </c>
      <c r="AY242" s="248" t="s">
        <v>147</v>
      </c>
    </row>
    <row r="243" spans="1:65" s="2" customFormat="1" ht="16.5" customHeight="1">
      <c r="A243" s="35"/>
      <c r="B243" s="36"/>
      <c r="C243" s="210" t="s">
        <v>317</v>
      </c>
      <c r="D243" s="210" t="s">
        <v>149</v>
      </c>
      <c r="E243" s="211" t="s">
        <v>318</v>
      </c>
      <c r="F243" s="212" t="s">
        <v>319</v>
      </c>
      <c r="G243" s="213" t="s">
        <v>272</v>
      </c>
      <c r="H243" s="214">
        <v>4000</v>
      </c>
      <c r="I243" s="215"/>
      <c r="J243" s="216">
        <f>ROUND(I243*H243,2)</f>
        <v>0</v>
      </c>
      <c r="K243" s="217"/>
      <c r="L243" s="38"/>
      <c r="M243" s="218" t="s">
        <v>1</v>
      </c>
      <c r="N243" s="219" t="s">
        <v>43</v>
      </c>
      <c r="O243" s="72"/>
      <c r="P243" s="220">
        <f>O243*H243</f>
        <v>0</v>
      </c>
      <c r="Q243" s="220">
        <v>0</v>
      </c>
      <c r="R243" s="220">
        <f>Q243*H243</f>
        <v>0</v>
      </c>
      <c r="S243" s="220">
        <v>0</v>
      </c>
      <c r="T243" s="221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2" t="s">
        <v>153</v>
      </c>
      <c r="AT243" s="222" t="s">
        <v>149</v>
      </c>
      <c r="AU243" s="222" t="s">
        <v>88</v>
      </c>
      <c r="AY243" s="17" t="s">
        <v>147</v>
      </c>
      <c r="BE243" s="115">
        <f>IF(N243="základní",J243,0)</f>
        <v>0</v>
      </c>
      <c r="BF243" s="115">
        <f>IF(N243="snížená",J243,0)</f>
        <v>0</v>
      </c>
      <c r="BG243" s="115">
        <f>IF(N243="zákl. přenesená",J243,0)</f>
        <v>0</v>
      </c>
      <c r="BH243" s="115">
        <f>IF(N243="sníž. přenesená",J243,0)</f>
        <v>0</v>
      </c>
      <c r="BI243" s="115">
        <f>IF(N243="nulová",J243,0)</f>
        <v>0</v>
      </c>
      <c r="BJ243" s="17" t="s">
        <v>86</v>
      </c>
      <c r="BK243" s="115">
        <f>ROUND(I243*H243,2)</f>
        <v>0</v>
      </c>
      <c r="BL243" s="17" t="s">
        <v>153</v>
      </c>
      <c r="BM243" s="222" t="s">
        <v>320</v>
      </c>
    </row>
    <row r="244" spans="1:65" s="2" customFormat="1" ht="19.5">
      <c r="A244" s="35"/>
      <c r="B244" s="36"/>
      <c r="C244" s="37"/>
      <c r="D244" s="223" t="s">
        <v>155</v>
      </c>
      <c r="E244" s="37"/>
      <c r="F244" s="224" t="s">
        <v>321</v>
      </c>
      <c r="G244" s="37"/>
      <c r="H244" s="37"/>
      <c r="I244" s="179"/>
      <c r="J244" s="37"/>
      <c r="K244" s="37"/>
      <c r="L244" s="38"/>
      <c r="M244" s="225"/>
      <c r="N244" s="226"/>
      <c r="O244" s="72"/>
      <c r="P244" s="72"/>
      <c r="Q244" s="72"/>
      <c r="R244" s="72"/>
      <c r="S244" s="72"/>
      <c r="T244" s="73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7" t="s">
        <v>155</v>
      </c>
      <c r="AU244" s="17" t="s">
        <v>88</v>
      </c>
    </row>
    <row r="245" spans="1:65" s="13" customFormat="1" ht="11.25">
      <c r="B245" s="227"/>
      <c r="C245" s="228"/>
      <c r="D245" s="223" t="s">
        <v>157</v>
      </c>
      <c r="E245" s="229" t="s">
        <v>1</v>
      </c>
      <c r="F245" s="230" t="s">
        <v>313</v>
      </c>
      <c r="G245" s="228"/>
      <c r="H245" s="231">
        <v>1890</v>
      </c>
      <c r="I245" s="232"/>
      <c r="J245" s="228"/>
      <c r="K245" s="228"/>
      <c r="L245" s="233"/>
      <c r="M245" s="234"/>
      <c r="N245" s="235"/>
      <c r="O245" s="235"/>
      <c r="P245" s="235"/>
      <c r="Q245" s="235"/>
      <c r="R245" s="235"/>
      <c r="S245" s="235"/>
      <c r="T245" s="236"/>
      <c r="AT245" s="237" t="s">
        <v>157</v>
      </c>
      <c r="AU245" s="237" t="s">
        <v>88</v>
      </c>
      <c r="AV245" s="13" t="s">
        <v>88</v>
      </c>
      <c r="AW245" s="13" t="s">
        <v>32</v>
      </c>
      <c r="AX245" s="13" t="s">
        <v>78</v>
      </c>
      <c r="AY245" s="237" t="s">
        <v>147</v>
      </c>
    </row>
    <row r="246" spans="1:65" s="15" customFormat="1" ht="22.5">
      <c r="B246" s="249"/>
      <c r="C246" s="250"/>
      <c r="D246" s="223" t="s">
        <v>157</v>
      </c>
      <c r="E246" s="251" t="s">
        <v>1</v>
      </c>
      <c r="F246" s="252" t="s">
        <v>322</v>
      </c>
      <c r="G246" s="250"/>
      <c r="H246" s="253">
        <v>1890</v>
      </c>
      <c r="I246" s="254"/>
      <c r="J246" s="250"/>
      <c r="K246" s="250"/>
      <c r="L246" s="255"/>
      <c r="M246" s="256"/>
      <c r="N246" s="257"/>
      <c r="O246" s="257"/>
      <c r="P246" s="257"/>
      <c r="Q246" s="257"/>
      <c r="R246" s="257"/>
      <c r="S246" s="257"/>
      <c r="T246" s="258"/>
      <c r="AT246" s="259" t="s">
        <v>157</v>
      </c>
      <c r="AU246" s="259" t="s">
        <v>88</v>
      </c>
      <c r="AV246" s="15" t="s">
        <v>166</v>
      </c>
      <c r="AW246" s="15" t="s">
        <v>32</v>
      </c>
      <c r="AX246" s="15" t="s">
        <v>78</v>
      </c>
      <c r="AY246" s="259" t="s">
        <v>147</v>
      </c>
    </row>
    <row r="247" spans="1:65" s="13" customFormat="1" ht="11.25">
      <c r="B247" s="227"/>
      <c r="C247" s="228"/>
      <c r="D247" s="223" t="s">
        <v>157</v>
      </c>
      <c r="E247" s="229" t="s">
        <v>1</v>
      </c>
      <c r="F247" s="230" t="s">
        <v>315</v>
      </c>
      <c r="G247" s="228"/>
      <c r="H247" s="231">
        <v>1110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AT247" s="237" t="s">
        <v>157</v>
      </c>
      <c r="AU247" s="237" t="s">
        <v>88</v>
      </c>
      <c r="AV247" s="13" t="s">
        <v>88</v>
      </c>
      <c r="AW247" s="13" t="s">
        <v>32</v>
      </c>
      <c r="AX247" s="13" t="s">
        <v>78</v>
      </c>
      <c r="AY247" s="237" t="s">
        <v>147</v>
      </c>
    </row>
    <row r="248" spans="1:65" s="15" customFormat="1" ht="33.75">
      <c r="B248" s="249"/>
      <c r="C248" s="250"/>
      <c r="D248" s="223" t="s">
        <v>157</v>
      </c>
      <c r="E248" s="251" t="s">
        <v>1</v>
      </c>
      <c r="F248" s="252" t="s">
        <v>323</v>
      </c>
      <c r="G248" s="250"/>
      <c r="H248" s="253">
        <v>1110</v>
      </c>
      <c r="I248" s="254"/>
      <c r="J248" s="250"/>
      <c r="K248" s="250"/>
      <c r="L248" s="255"/>
      <c r="M248" s="256"/>
      <c r="N248" s="257"/>
      <c r="O248" s="257"/>
      <c r="P248" s="257"/>
      <c r="Q248" s="257"/>
      <c r="R248" s="257"/>
      <c r="S248" s="257"/>
      <c r="T248" s="258"/>
      <c r="AT248" s="259" t="s">
        <v>157</v>
      </c>
      <c r="AU248" s="259" t="s">
        <v>88</v>
      </c>
      <c r="AV248" s="15" t="s">
        <v>166</v>
      </c>
      <c r="AW248" s="15" t="s">
        <v>32</v>
      </c>
      <c r="AX248" s="15" t="s">
        <v>78</v>
      </c>
      <c r="AY248" s="259" t="s">
        <v>147</v>
      </c>
    </row>
    <row r="249" spans="1:65" s="13" customFormat="1" ht="11.25">
      <c r="B249" s="227"/>
      <c r="C249" s="228"/>
      <c r="D249" s="223" t="s">
        <v>157</v>
      </c>
      <c r="E249" s="229" t="s">
        <v>1</v>
      </c>
      <c r="F249" s="230" t="s">
        <v>300</v>
      </c>
      <c r="G249" s="228"/>
      <c r="H249" s="231">
        <v>1000</v>
      </c>
      <c r="I249" s="232"/>
      <c r="J249" s="228"/>
      <c r="K249" s="228"/>
      <c r="L249" s="233"/>
      <c r="M249" s="234"/>
      <c r="N249" s="235"/>
      <c r="O249" s="235"/>
      <c r="P249" s="235"/>
      <c r="Q249" s="235"/>
      <c r="R249" s="235"/>
      <c r="S249" s="235"/>
      <c r="T249" s="236"/>
      <c r="AT249" s="237" t="s">
        <v>157</v>
      </c>
      <c r="AU249" s="237" t="s">
        <v>88</v>
      </c>
      <c r="AV249" s="13" t="s">
        <v>88</v>
      </c>
      <c r="AW249" s="13" t="s">
        <v>32</v>
      </c>
      <c r="AX249" s="13" t="s">
        <v>78</v>
      </c>
      <c r="AY249" s="237" t="s">
        <v>147</v>
      </c>
    </row>
    <row r="250" spans="1:65" s="15" customFormat="1" ht="11.25">
      <c r="B250" s="249"/>
      <c r="C250" s="250"/>
      <c r="D250" s="223" t="s">
        <v>157</v>
      </c>
      <c r="E250" s="251" t="s">
        <v>1</v>
      </c>
      <c r="F250" s="252" t="s">
        <v>324</v>
      </c>
      <c r="G250" s="250"/>
      <c r="H250" s="253">
        <v>1000</v>
      </c>
      <c r="I250" s="254"/>
      <c r="J250" s="250"/>
      <c r="K250" s="250"/>
      <c r="L250" s="255"/>
      <c r="M250" s="256"/>
      <c r="N250" s="257"/>
      <c r="O250" s="257"/>
      <c r="P250" s="257"/>
      <c r="Q250" s="257"/>
      <c r="R250" s="257"/>
      <c r="S250" s="257"/>
      <c r="T250" s="258"/>
      <c r="AT250" s="259" t="s">
        <v>157</v>
      </c>
      <c r="AU250" s="259" t="s">
        <v>88</v>
      </c>
      <c r="AV250" s="15" t="s">
        <v>166</v>
      </c>
      <c r="AW250" s="15" t="s">
        <v>32</v>
      </c>
      <c r="AX250" s="15" t="s">
        <v>78</v>
      </c>
      <c r="AY250" s="259" t="s">
        <v>147</v>
      </c>
    </row>
    <row r="251" spans="1:65" s="14" customFormat="1" ht="11.25">
      <c r="B251" s="238"/>
      <c r="C251" s="239"/>
      <c r="D251" s="223" t="s">
        <v>157</v>
      </c>
      <c r="E251" s="240" t="s">
        <v>1</v>
      </c>
      <c r="F251" s="241" t="s">
        <v>159</v>
      </c>
      <c r="G251" s="239"/>
      <c r="H251" s="242">
        <v>4000</v>
      </c>
      <c r="I251" s="243"/>
      <c r="J251" s="239"/>
      <c r="K251" s="239"/>
      <c r="L251" s="244"/>
      <c r="M251" s="245"/>
      <c r="N251" s="246"/>
      <c r="O251" s="246"/>
      <c r="P251" s="246"/>
      <c r="Q251" s="246"/>
      <c r="R251" s="246"/>
      <c r="S251" s="246"/>
      <c r="T251" s="247"/>
      <c r="AT251" s="248" t="s">
        <v>157</v>
      </c>
      <c r="AU251" s="248" t="s">
        <v>88</v>
      </c>
      <c r="AV251" s="14" t="s">
        <v>153</v>
      </c>
      <c r="AW251" s="14" t="s">
        <v>32</v>
      </c>
      <c r="AX251" s="14" t="s">
        <v>86</v>
      </c>
      <c r="AY251" s="248" t="s">
        <v>147</v>
      </c>
    </row>
    <row r="252" spans="1:65" s="2" customFormat="1" ht="33" customHeight="1">
      <c r="A252" s="35"/>
      <c r="B252" s="36"/>
      <c r="C252" s="210" t="s">
        <v>325</v>
      </c>
      <c r="D252" s="210" t="s">
        <v>149</v>
      </c>
      <c r="E252" s="211" t="s">
        <v>326</v>
      </c>
      <c r="F252" s="212" t="s">
        <v>327</v>
      </c>
      <c r="G252" s="213" t="s">
        <v>152</v>
      </c>
      <c r="H252" s="214">
        <v>9450</v>
      </c>
      <c r="I252" s="215"/>
      <c r="J252" s="216">
        <f>ROUND(I252*H252,2)</f>
        <v>0</v>
      </c>
      <c r="K252" s="217"/>
      <c r="L252" s="38"/>
      <c r="M252" s="218" t="s">
        <v>1</v>
      </c>
      <c r="N252" s="219" t="s">
        <v>43</v>
      </c>
      <c r="O252" s="72"/>
      <c r="P252" s="220">
        <f>O252*H252</f>
        <v>0</v>
      </c>
      <c r="Q252" s="220">
        <v>0</v>
      </c>
      <c r="R252" s="220">
        <f>Q252*H252</f>
        <v>0</v>
      </c>
      <c r="S252" s="220">
        <v>0</v>
      </c>
      <c r="T252" s="221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2" t="s">
        <v>153</v>
      </c>
      <c r="AT252" s="222" t="s">
        <v>149</v>
      </c>
      <c r="AU252" s="222" t="s">
        <v>88</v>
      </c>
      <c r="AY252" s="17" t="s">
        <v>147</v>
      </c>
      <c r="BE252" s="115">
        <f>IF(N252="základní",J252,0)</f>
        <v>0</v>
      </c>
      <c r="BF252" s="115">
        <f>IF(N252="snížená",J252,0)</f>
        <v>0</v>
      </c>
      <c r="BG252" s="115">
        <f>IF(N252="zákl. přenesená",J252,0)</f>
        <v>0</v>
      </c>
      <c r="BH252" s="115">
        <f>IF(N252="sníž. přenesená",J252,0)</f>
        <v>0</v>
      </c>
      <c r="BI252" s="115">
        <f>IF(N252="nulová",J252,0)</f>
        <v>0</v>
      </c>
      <c r="BJ252" s="17" t="s">
        <v>86</v>
      </c>
      <c r="BK252" s="115">
        <f>ROUND(I252*H252,2)</f>
        <v>0</v>
      </c>
      <c r="BL252" s="17" t="s">
        <v>153</v>
      </c>
      <c r="BM252" s="222" t="s">
        <v>328</v>
      </c>
    </row>
    <row r="253" spans="1:65" s="2" customFormat="1" ht="19.5">
      <c r="A253" s="35"/>
      <c r="B253" s="36"/>
      <c r="C253" s="37"/>
      <c r="D253" s="223" t="s">
        <v>155</v>
      </c>
      <c r="E253" s="37"/>
      <c r="F253" s="224" t="s">
        <v>329</v>
      </c>
      <c r="G253" s="37"/>
      <c r="H253" s="37"/>
      <c r="I253" s="179"/>
      <c r="J253" s="37"/>
      <c r="K253" s="37"/>
      <c r="L253" s="38"/>
      <c r="M253" s="225"/>
      <c r="N253" s="226"/>
      <c r="O253" s="72"/>
      <c r="P253" s="72"/>
      <c r="Q253" s="72"/>
      <c r="R253" s="72"/>
      <c r="S253" s="72"/>
      <c r="T253" s="73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7" t="s">
        <v>155</v>
      </c>
      <c r="AU253" s="17" t="s">
        <v>88</v>
      </c>
    </row>
    <row r="254" spans="1:65" s="13" customFormat="1" ht="11.25">
      <c r="B254" s="227"/>
      <c r="C254" s="228"/>
      <c r="D254" s="223" t="s">
        <v>157</v>
      </c>
      <c r="E254" s="229" t="s">
        <v>1</v>
      </c>
      <c r="F254" s="230" t="s">
        <v>330</v>
      </c>
      <c r="G254" s="228"/>
      <c r="H254" s="231">
        <v>9450</v>
      </c>
      <c r="I254" s="232"/>
      <c r="J254" s="228"/>
      <c r="K254" s="228"/>
      <c r="L254" s="233"/>
      <c r="M254" s="234"/>
      <c r="N254" s="235"/>
      <c r="O254" s="235"/>
      <c r="P254" s="235"/>
      <c r="Q254" s="235"/>
      <c r="R254" s="235"/>
      <c r="S254" s="235"/>
      <c r="T254" s="236"/>
      <c r="AT254" s="237" t="s">
        <v>157</v>
      </c>
      <c r="AU254" s="237" t="s">
        <v>88</v>
      </c>
      <c r="AV254" s="13" t="s">
        <v>88</v>
      </c>
      <c r="AW254" s="13" t="s">
        <v>32</v>
      </c>
      <c r="AX254" s="13" t="s">
        <v>78</v>
      </c>
      <c r="AY254" s="237" t="s">
        <v>147</v>
      </c>
    </row>
    <row r="255" spans="1:65" s="15" customFormat="1" ht="22.5">
      <c r="B255" s="249"/>
      <c r="C255" s="250"/>
      <c r="D255" s="223" t="s">
        <v>157</v>
      </c>
      <c r="E255" s="251" t="s">
        <v>1</v>
      </c>
      <c r="F255" s="252" t="s">
        <v>331</v>
      </c>
      <c r="G255" s="250"/>
      <c r="H255" s="253">
        <v>9450</v>
      </c>
      <c r="I255" s="254"/>
      <c r="J255" s="250"/>
      <c r="K255" s="250"/>
      <c r="L255" s="255"/>
      <c r="M255" s="256"/>
      <c r="N255" s="257"/>
      <c r="O255" s="257"/>
      <c r="P255" s="257"/>
      <c r="Q255" s="257"/>
      <c r="R255" s="257"/>
      <c r="S255" s="257"/>
      <c r="T255" s="258"/>
      <c r="AT255" s="259" t="s">
        <v>157</v>
      </c>
      <c r="AU255" s="259" t="s">
        <v>88</v>
      </c>
      <c r="AV255" s="15" t="s">
        <v>166</v>
      </c>
      <c r="AW255" s="15" t="s">
        <v>32</v>
      </c>
      <c r="AX255" s="15" t="s">
        <v>78</v>
      </c>
      <c r="AY255" s="259" t="s">
        <v>147</v>
      </c>
    </row>
    <row r="256" spans="1:65" s="14" customFormat="1" ht="11.25">
      <c r="B256" s="238"/>
      <c r="C256" s="239"/>
      <c r="D256" s="223" t="s">
        <v>157</v>
      </c>
      <c r="E256" s="240" t="s">
        <v>1</v>
      </c>
      <c r="F256" s="241" t="s">
        <v>159</v>
      </c>
      <c r="G256" s="239"/>
      <c r="H256" s="242">
        <v>9450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AT256" s="248" t="s">
        <v>157</v>
      </c>
      <c r="AU256" s="248" t="s">
        <v>88</v>
      </c>
      <c r="AV256" s="14" t="s">
        <v>153</v>
      </c>
      <c r="AW256" s="14" t="s">
        <v>32</v>
      </c>
      <c r="AX256" s="14" t="s">
        <v>86</v>
      </c>
      <c r="AY256" s="248" t="s">
        <v>147</v>
      </c>
    </row>
    <row r="257" spans="1:65" s="2" customFormat="1" ht="24.2" customHeight="1">
      <c r="A257" s="35"/>
      <c r="B257" s="36"/>
      <c r="C257" s="210" t="s">
        <v>332</v>
      </c>
      <c r="D257" s="210" t="s">
        <v>149</v>
      </c>
      <c r="E257" s="211" t="s">
        <v>333</v>
      </c>
      <c r="F257" s="212" t="s">
        <v>334</v>
      </c>
      <c r="G257" s="213" t="s">
        <v>152</v>
      </c>
      <c r="H257" s="214">
        <v>7950</v>
      </c>
      <c r="I257" s="215"/>
      <c r="J257" s="216">
        <f>ROUND(I257*H257,2)</f>
        <v>0</v>
      </c>
      <c r="K257" s="217"/>
      <c r="L257" s="38"/>
      <c r="M257" s="218" t="s">
        <v>1</v>
      </c>
      <c r="N257" s="219" t="s">
        <v>43</v>
      </c>
      <c r="O257" s="72"/>
      <c r="P257" s="220">
        <f>O257*H257</f>
        <v>0</v>
      </c>
      <c r="Q257" s="220">
        <v>0</v>
      </c>
      <c r="R257" s="220">
        <f>Q257*H257</f>
        <v>0</v>
      </c>
      <c r="S257" s="220">
        <v>0</v>
      </c>
      <c r="T257" s="221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2" t="s">
        <v>153</v>
      </c>
      <c r="AT257" s="222" t="s">
        <v>149</v>
      </c>
      <c r="AU257" s="222" t="s">
        <v>88</v>
      </c>
      <c r="AY257" s="17" t="s">
        <v>147</v>
      </c>
      <c r="BE257" s="115">
        <f>IF(N257="základní",J257,0)</f>
        <v>0</v>
      </c>
      <c r="BF257" s="115">
        <f>IF(N257="snížená",J257,0)</f>
        <v>0</v>
      </c>
      <c r="BG257" s="115">
        <f>IF(N257="zákl. přenesená",J257,0)</f>
        <v>0</v>
      </c>
      <c r="BH257" s="115">
        <f>IF(N257="sníž. přenesená",J257,0)</f>
        <v>0</v>
      </c>
      <c r="BI257" s="115">
        <f>IF(N257="nulová",J257,0)</f>
        <v>0</v>
      </c>
      <c r="BJ257" s="17" t="s">
        <v>86</v>
      </c>
      <c r="BK257" s="115">
        <f>ROUND(I257*H257,2)</f>
        <v>0</v>
      </c>
      <c r="BL257" s="17" t="s">
        <v>153</v>
      </c>
      <c r="BM257" s="222" t="s">
        <v>335</v>
      </c>
    </row>
    <row r="258" spans="1:65" s="2" customFormat="1" ht="19.5">
      <c r="A258" s="35"/>
      <c r="B258" s="36"/>
      <c r="C258" s="37"/>
      <c r="D258" s="223" t="s">
        <v>155</v>
      </c>
      <c r="E258" s="37"/>
      <c r="F258" s="224" t="s">
        <v>336</v>
      </c>
      <c r="G258" s="37"/>
      <c r="H258" s="37"/>
      <c r="I258" s="179"/>
      <c r="J258" s="37"/>
      <c r="K258" s="37"/>
      <c r="L258" s="38"/>
      <c r="M258" s="225"/>
      <c r="N258" s="226"/>
      <c r="O258" s="72"/>
      <c r="P258" s="72"/>
      <c r="Q258" s="72"/>
      <c r="R258" s="72"/>
      <c r="S258" s="72"/>
      <c r="T258" s="73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7" t="s">
        <v>155</v>
      </c>
      <c r="AU258" s="17" t="s">
        <v>88</v>
      </c>
    </row>
    <row r="259" spans="1:65" s="13" customFormat="1" ht="11.25">
      <c r="B259" s="227"/>
      <c r="C259" s="228"/>
      <c r="D259" s="223" t="s">
        <v>157</v>
      </c>
      <c r="E259" s="229" t="s">
        <v>1</v>
      </c>
      <c r="F259" s="230" t="s">
        <v>337</v>
      </c>
      <c r="G259" s="228"/>
      <c r="H259" s="231">
        <v>3900</v>
      </c>
      <c r="I259" s="232"/>
      <c r="J259" s="228"/>
      <c r="K259" s="228"/>
      <c r="L259" s="233"/>
      <c r="M259" s="234"/>
      <c r="N259" s="235"/>
      <c r="O259" s="235"/>
      <c r="P259" s="235"/>
      <c r="Q259" s="235"/>
      <c r="R259" s="235"/>
      <c r="S259" s="235"/>
      <c r="T259" s="236"/>
      <c r="AT259" s="237" t="s">
        <v>157</v>
      </c>
      <c r="AU259" s="237" t="s">
        <v>88</v>
      </c>
      <c r="AV259" s="13" t="s">
        <v>88</v>
      </c>
      <c r="AW259" s="13" t="s">
        <v>32</v>
      </c>
      <c r="AX259" s="13" t="s">
        <v>78</v>
      </c>
      <c r="AY259" s="237" t="s">
        <v>147</v>
      </c>
    </row>
    <row r="260" spans="1:65" s="15" customFormat="1" ht="11.25">
      <c r="B260" s="249"/>
      <c r="C260" s="250"/>
      <c r="D260" s="223" t="s">
        <v>157</v>
      </c>
      <c r="E260" s="251" t="s">
        <v>1</v>
      </c>
      <c r="F260" s="252" t="s">
        <v>338</v>
      </c>
      <c r="G260" s="250"/>
      <c r="H260" s="253">
        <v>3900</v>
      </c>
      <c r="I260" s="254"/>
      <c r="J260" s="250"/>
      <c r="K260" s="250"/>
      <c r="L260" s="255"/>
      <c r="M260" s="256"/>
      <c r="N260" s="257"/>
      <c r="O260" s="257"/>
      <c r="P260" s="257"/>
      <c r="Q260" s="257"/>
      <c r="R260" s="257"/>
      <c r="S260" s="257"/>
      <c r="T260" s="258"/>
      <c r="AT260" s="259" t="s">
        <v>157</v>
      </c>
      <c r="AU260" s="259" t="s">
        <v>88</v>
      </c>
      <c r="AV260" s="15" t="s">
        <v>166</v>
      </c>
      <c r="AW260" s="15" t="s">
        <v>32</v>
      </c>
      <c r="AX260" s="15" t="s">
        <v>78</v>
      </c>
      <c r="AY260" s="259" t="s">
        <v>147</v>
      </c>
    </row>
    <row r="261" spans="1:65" s="13" customFormat="1" ht="11.25">
      <c r="B261" s="227"/>
      <c r="C261" s="228"/>
      <c r="D261" s="223" t="s">
        <v>157</v>
      </c>
      <c r="E261" s="229" t="s">
        <v>1</v>
      </c>
      <c r="F261" s="230" t="s">
        <v>339</v>
      </c>
      <c r="G261" s="228"/>
      <c r="H261" s="231">
        <v>4050</v>
      </c>
      <c r="I261" s="232"/>
      <c r="J261" s="228"/>
      <c r="K261" s="228"/>
      <c r="L261" s="233"/>
      <c r="M261" s="234"/>
      <c r="N261" s="235"/>
      <c r="O261" s="235"/>
      <c r="P261" s="235"/>
      <c r="Q261" s="235"/>
      <c r="R261" s="235"/>
      <c r="S261" s="235"/>
      <c r="T261" s="236"/>
      <c r="AT261" s="237" t="s">
        <v>157</v>
      </c>
      <c r="AU261" s="237" t="s">
        <v>88</v>
      </c>
      <c r="AV261" s="13" t="s">
        <v>88</v>
      </c>
      <c r="AW261" s="13" t="s">
        <v>32</v>
      </c>
      <c r="AX261" s="13" t="s">
        <v>78</v>
      </c>
      <c r="AY261" s="237" t="s">
        <v>147</v>
      </c>
    </row>
    <row r="262" spans="1:65" s="15" customFormat="1" ht="11.25">
      <c r="B262" s="249"/>
      <c r="C262" s="250"/>
      <c r="D262" s="223" t="s">
        <v>157</v>
      </c>
      <c r="E262" s="251" t="s">
        <v>1</v>
      </c>
      <c r="F262" s="252" t="s">
        <v>340</v>
      </c>
      <c r="G262" s="250"/>
      <c r="H262" s="253">
        <v>4050</v>
      </c>
      <c r="I262" s="254"/>
      <c r="J262" s="250"/>
      <c r="K262" s="250"/>
      <c r="L262" s="255"/>
      <c r="M262" s="256"/>
      <c r="N262" s="257"/>
      <c r="O262" s="257"/>
      <c r="P262" s="257"/>
      <c r="Q262" s="257"/>
      <c r="R262" s="257"/>
      <c r="S262" s="257"/>
      <c r="T262" s="258"/>
      <c r="AT262" s="259" t="s">
        <v>157</v>
      </c>
      <c r="AU262" s="259" t="s">
        <v>88</v>
      </c>
      <c r="AV262" s="15" t="s">
        <v>166</v>
      </c>
      <c r="AW262" s="15" t="s">
        <v>32</v>
      </c>
      <c r="AX262" s="15" t="s">
        <v>78</v>
      </c>
      <c r="AY262" s="259" t="s">
        <v>147</v>
      </c>
    </row>
    <row r="263" spans="1:65" s="14" customFormat="1" ht="11.25">
      <c r="B263" s="238"/>
      <c r="C263" s="239"/>
      <c r="D263" s="223" t="s">
        <v>157</v>
      </c>
      <c r="E263" s="240" t="s">
        <v>1</v>
      </c>
      <c r="F263" s="241" t="s">
        <v>159</v>
      </c>
      <c r="G263" s="239"/>
      <c r="H263" s="242">
        <v>7950</v>
      </c>
      <c r="I263" s="243"/>
      <c r="J263" s="239"/>
      <c r="K263" s="239"/>
      <c r="L263" s="244"/>
      <c r="M263" s="245"/>
      <c r="N263" s="246"/>
      <c r="O263" s="246"/>
      <c r="P263" s="246"/>
      <c r="Q263" s="246"/>
      <c r="R263" s="246"/>
      <c r="S263" s="246"/>
      <c r="T263" s="247"/>
      <c r="AT263" s="248" t="s">
        <v>157</v>
      </c>
      <c r="AU263" s="248" t="s">
        <v>88</v>
      </c>
      <c r="AV263" s="14" t="s">
        <v>153</v>
      </c>
      <c r="AW263" s="14" t="s">
        <v>32</v>
      </c>
      <c r="AX263" s="14" t="s">
        <v>86</v>
      </c>
      <c r="AY263" s="248" t="s">
        <v>147</v>
      </c>
    </row>
    <row r="264" spans="1:65" s="2" customFormat="1" ht="24.2" customHeight="1">
      <c r="A264" s="35"/>
      <c r="B264" s="36"/>
      <c r="C264" s="210" t="s">
        <v>251</v>
      </c>
      <c r="D264" s="210" t="s">
        <v>149</v>
      </c>
      <c r="E264" s="211" t="s">
        <v>341</v>
      </c>
      <c r="F264" s="212" t="s">
        <v>342</v>
      </c>
      <c r="G264" s="213" t="s">
        <v>152</v>
      </c>
      <c r="H264" s="214">
        <v>7050</v>
      </c>
      <c r="I264" s="215"/>
      <c r="J264" s="216">
        <f>ROUND(I264*H264,2)</f>
        <v>0</v>
      </c>
      <c r="K264" s="217"/>
      <c r="L264" s="38"/>
      <c r="M264" s="218" t="s">
        <v>1</v>
      </c>
      <c r="N264" s="219" t="s">
        <v>43</v>
      </c>
      <c r="O264" s="72"/>
      <c r="P264" s="220">
        <f>O264*H264</f>
        <v>0</v>
      </c>
      <c r="Q264" s="220">
        <v>0</v>
      </c>
      <c r="R264" s="220">
        <f>Q264*H264</f>
        <v>0</v>
      </c>
      <c r="S264" s="220">
        <v>0</v>
      </c>
      <c r="T264" s="221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2" t="s">
        <v>153</v>
      </c>
      <c r="AT264" s="222" t="s">
        <v>149</v>
      </c>
      <c r="AU264" s="222" t="s">
        <v>88</v>
      </c>
      <c r="AY264" s="17" t="s">
        <v>147</v>
      </c>
      <c r="BE264" s="115">
        <f>IF(N264="základní",J264,0)</f>
        <v>0</v>
      </c>
      <c r="BF264" s="115">
        <f>IF(N264="snížená",J264,0)</f>
        <v>0</v>
      </c>
      <c r="BG264" s="115">
        <f>IF(N264="zákl. přenesená",J264,0)</f>
        <v>0</v>
      </c>
      <c r="BH264" s="115">
        <f>IF(N264="sníž. přenesená",J264,0)</f>
        <v>0</v>
      </c>
      <c r="BI264" s="115">
        <f>IF(N264="nulová",J264,0)</f>
        <v>0</v>
      </c>
      <c r="BJ264" s="17" t="s">
        <v>86</v>
      </c>
      <c r="BK264" s="115">
        <f>ROUND(I264*H264,2)</f>
        <v>0</v>
      </c>
      <c r="BL264" s="17" t="s">
        <v>153</v>
      </c>
      <c r="BM264" s="222" t="s">
        <v>343</v>
      </c>
    </row>
    <row r="265" spans="1:65" s="2" customFormat="1" ht="29.25">
      <c r="A265" s="35"/>
      <c r="B265" s="36"/>
      <c r="C265" s="37"/>
      <c r="D265" s="223" t="s">
        <v>155</v>
      </c>
      <c r="E265" s="37"/>
      <c r="F265" s="224" t="s">
        <v>344</v>
      </c>
      <c r="G265" s="37"/>
      <c r="H265" s="37"/>
      <c r="I265" s="179"/>
      <c r="J265" s="37"/>
      <c r="K265" s="37"/>
      <c r="L265" s="38"/>
      <c r="M265" s="225"/>
      <c r="N265" s="226"/>
      <c r="O265" s="72"/>
      <c r="P265" s="72"/>
      <c r="Q265" s="72"/>
      <c r="R265" s="72"/>
      <c r="S265" s="72"/>
      <c r="T265" s="73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7" t="s">
        <v>155</v>
      </c>
      <c r="AU265" s="17" t="s">
        <v>88</v>
      </c>
    </row>
    <row r="266" spans="1:65" s="13" customFormat="1" ht="11.25">
      <c r="B266" s="227"/>
      <c r="C266" s="228"/>
      <c r="D266" s="223" t="s">
        <v>157</v>
      </c>
      <c r="E266" s="229" t="s">
        <v>1</v>
      </c>
      <c r="F266" s="230" t="s">
        <v>345</v>
      </c>
      <c r="G266" s="228"/>
      <c r="H266" s="231">
        <v>4200</v>
      </c>
      <c r="I266" s="232"/>
      <c r="J266" s="228"/>
      <c r="K266" s="228"/>
      <c r="L266" s="233"/>
      <c r="M266" s="234"/>
      <c r="N266" s="235"/>
      <c r="O266" s="235"/>
      <c r="P266" s="235"/>
      <c r="Q266" s="235"/>
      <c r="R266" s="235"/>
      <c r="S266" s="235"/>
      <c r="T266" s="236"/>
      <c r="AT266" s="237" t="s">
        <v>157</v>
      </c>
      <c r="AU266" s="237" t="s">
        <v>88</v>
      </c>
      <c r="AV266" s="13" t="s">
        <v>88</v>
      </c>
      <c r="AW266" s="13" t="s">
        <v>32</v>
      </c>
      <c r="AX266" s="13" t="s">
        <v>78</v>
      </c>
      <c r="AY266" s="237" t="s">
        <v>147</v>
      </c>
    </row>
    <row r="267" spans="1:65" s="15" customFormat="1" ht="11.25">
      <c r="B267" s="249"/>
      <c r="C267" s="250"/>
      <c r="D267" s="223" t="s">
        <v>157</v>
      </c>
      <c r="E267" s="251" t="s">
        <v>1</v>
      </c>
      <c r="F267" s="252" t="s">
        <v>346</v>
      </c>
      <c r="G267" s="250"/>
      <c r="H267" s="253">
        <v>4200</v>
      </c>
      <c r="I267" s="254"/>
      <c r="J267" s="250"/>
      <c r="K267" s="250"/>
      <c r="L267" s="255"/>
      <c r="M267" s="256"/>
      <c r="N267" s="257"/>
      <c r="O267" s="257"/>
      <c r="P267" s="257"/>
      <c r="Q267" s="257"/>
      <c r="R267" s="257"/>
      <c r="S267" s="257"/>
      <c r="T267" s="258"/>
      <c r="AT267" s="259" t="s">
        <v>157</v>
      </c>
      <c r="AU267" s="259" t="s">
        <v>88</v>
      </c>
      <c r="AV267" s="15" t="s">
        <v>166</v>
      </c>
      <c r="AW267" s="15" t="s">
        <v>32</v>
      </c>
      <c r="AX267" s="15" t="s">
        <v>78</v>
      </c>
      <c r="AY267" s="259" t="s">
        <v>147</v>
      </c>
    </row>
    <row r="268" spans="1:65" s="13" customFormat="1" ht="11.25">
      <c r="B268" s="227"/>
      <c r="C268" s="228"/>
      <c r="D268" s="223" t="s">
        <v>157</v>
      </c>
      <c r="E268" s="229" t="s">
        <v>1</v>
      </c>
      <c r="F268" s="230" t="s">
        <v>347</v>
      </c>
      <c r="G268" s="228"/>
      <c r="H268" s="231">
        <v>2850</v>
      </c>
      <c r="I268" s="232"/>
      <c r="J268" s="228"/>
      <c r="K268" s="228"/>
      <c r="L268" s="233"/>
      <c r="M268" s="234"/>
      <c r="N268" s="235"/>
      <c r="O268" s="235"/>
      <c r="P268" s="235"/>
      <c r="Q268" s="235"/>
      <c r="R268" s="235"/>
      <c r="S268" s="235"/>
      <c r="T268" s="236"/>
      <c r="AT268" s="237" t="s">
        <v>157</v>
      </c>
      <c r="AU268" s="237" t="s">
        <v>88</v>
      </c>
      <c r="AV268" s="13" t="s">
        <v>88</v>
      </c>
      <c r="AW268" s="13" t="s">
        <v>32</v>
      </c>
      <c r="AX268" s="13" t="s">
        <v>78</v>
      </c>
      <c r="AY268" s="237" t="s">
        <v>147</v>
      </c>
    </row>
    <row r="269" spans="1:65" s="15" customFormat="1" ht="11.25">
      <c r="B269" s="249"/>
      <c r="C269" s="250"/>
      <c r="D269" s="223" t="s">
        <v>157</v>
      </c>
      <c r="E269" s="251" t="s">
        <v>1</v>
      </c>
      <c r="F269" s="252" t="s">
        <v>348</v>
      </c>
      <c r="G269" s="250"/>
      <c r="H269" s="253">
        <v>2850</v>
      </c>
      <c r="I269" s="254"/>
      <c r="J269" s="250"/>
      <c r="K269" s="250"/>
      <c r="L269" s="255"/>
      <c r="M269" s="256"/>
      <c r="N269" s="257"/>
      <c r="O269" s="257"/>
      <c r="P269" s="257"/>
      <c r="Q269" s="257"/>
      <c r="R269" s="257"/>
      <c r="S269" s="257"/>
      <c r="T269" s="258"/>
      <c r="AT269" s="259" t="s">
        <v>157</v>
      </c>
      <c r="AU269" s="259" t="s">
        <v>88</v>
      </c>
      <c r="AV269" s="15" t="s">
        <v>166</v>
      </c>
      <c r="AW269" s="15" t="s">
        <v>32</v>
      </c>
      <c r="AX269" s="15" t="s">
        <v>78</v>
      </c>
      <c r="AY269" s="259" t="s">
        <v>147</v>
      </c>
    </row>
    <row r="270" spans="1:65" s="14" customFormat="1" ht="11.25">
      <c r="B270" s="238"/>
      <c r="C270" s="239"/>
      <c r="D270" s="223" t="s">
        <v>157</v>
      </c>
      <c r="E270" s="240" t="s">
        <v>1</v>
      </c>
      <c r="F270" s="241" t="s">
        <v>159</v>
      </c>
      <c r="G270" s="239"/>
      <c r="H270" s="242">
        <v>7050</v>
      </c>
      <c r="I270" s="243"/>
      <c r="J270" s="239"/>
      <c r="K270" s="239"/>
      <c r="L270" s="244"/>
      <c r="M270" s="245"/>
      <c r="N270" s="246"/>
      <c r="O270" s="246"/>
      <c r="P270" s="246"/>
      <c r="Q270" s="246"/>
      <c r="R270" s="246"/>
      <c r="S270" s="246"/>
      <c r="T270" s="247"/>
      <c r="AT270" s="248" t="s">
        <v>157</v>
      </c>
      <c r="AU270" s="248" t="s">
        <v>88</v>
      </c>
      <c r="AV270" s="14" t="s">
        <v>153</v>
      </c>
      <c r="AW270" s="14" t="s">
        <v>32</v>
      </c>
      <c r="AX270" s="14" t="s">
        <v>86</v>
      </c>
      <c r="AY270" s="248" t="s">
        <v>147</v>
      </c>
    </row>
    <row r="271" spans="1:65" s="12" customFormat="1" ht="22.9" customHeight="1">
      <c r="B271" s="194"/>
      <c r="C271" s="195"/>
      <c r="D271" s="196" t="s">
        <v>77</v>
      </c>
      <c r="E271" s="208" t="s">
        <v>153</v>
      </c>
      <c r="F271" s="208" t="s">
        <v>349</v>
      </c>
      <c r="G271" s="195"/>
      <c r="H271" s="195"/>
      <c r="I271" s="198"/>
      <c r="J271" s="209">
        <f>BK271</f>
        <v>0</v>
      </c>
      <c r="K271" s="195"/>
      <c r="L271" s="200"/>
      <c r="M271" s="201"/>
      <c r="N271" s="202"/>
      <c r="O271" s="202"/>
      <c r="P271" s="203">
        <f>SUM(P272:P306)</f>
        <v>0</v>
      </c>
      <c r="Q271" s="202"/>
      <c r="R271" s="203">
        <f>SUM(R272:R306)</f>
        <v>1042.6952157999999</v>
      </c>
      <c r="S271" s="202"/>
      <c r="T271" s="204">
        <f>SUM(T272:T306)</f>
        <v>0</v>
      </c>
      <c r="AR271" s="205" t="s">
        <v>86</v>
      </c>
      <c r="AT271" s="206" t="s">
        <v>77</v>
      </c>
      <c r="AU271" s="206" t="s">
        <v>86</v>
      </c>
      <c r="AY271" s="205" t="s">
        <v>147</v>
      </c>
      <c r="BK271" s="207">
        <f>SUM(BK272:BK306)</f>
        <v>0</v>
      </c>
    </row>
    <row r="272" spans="1:65" s="2" customFormat="1" ht="24.2" customHeight="1">
      <c r="A272" s="35"/>
      <c r="B272" s="36"/>
      <c r="C272" s="210" t="s">
        <v>350</v>
      </c>
      <c r="D272" s="210" t="s">
        <v>149</v>
      </c>
      <c r="E272" s="211" t="s">
        <v>351</v>
      </c>
      <c r="F272" s="212" t="s">
        <v>352</v>
      </c>
      <c r="G272" s="213" t="s">
        <v>272</v>
      </c>
      <c r="H272" s="214">
        <v>124.95</v>
      </c>
      <c r="I272" s="215"/>
      <c r="J272" s="216">
        <f>ROUND(I272*H272,2)</f>
        <v>0</v>
      </c>
      <c r="K272" s="217"/>
      <c r="L272" s="38"/>
      <c r="M272" s="218" t="s">
        <v>1</v>
      </c>
      <c r="N272" s="219" t="s">
        <v>43</v>
      </c>
      <c r="O272" s="72"/>
      <c r="P272" s="220">
        <f>O272*H272</f>
        <v>0</v>
      </c>
      <c r="Q272" s="220">
        <v>1.89</v>
      </c>
      <c r="R272" s="220">
        <f>Q272*H272</f>
        <v>236.15549999999999</v>
      </c>
      <c r="S272" s="220">
        <v>0</v>
      </c>
      <c r="T272" s="221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2" t="s">
        <v>153</v>
      </c>
      <c r="AT272" s="222" t="s">
        <v>149</v>
      </c>
      <c r="AU272" s="222" t="s">
        <v>88</v>
      </c>
      <c r="AY272" s="17" t="s">
        <v>147</v>
      </c>
      <c r="BE272" s="115">
        <f>IF(N272="základní",J272,0)</f>
        <v>0</v>
      </c>
      <c r="BF272" s="115">
        <f>IF(N272="snížená",J272,0)</f>
        <v>0</v>
      </c>
      <c r="BG272" s="115">
        <f>IF(N272="zákl. přenesená",J272,0)</f>
        <v>0</v>
      </c>
      <c r="BH272" s="115">
        <f>IF(N272="sníž. přenesená",J272,0)</f>
        <v>0</v>
      </c>
      <c r="BI272" s="115">
        <f>IF(N272="nulová",J272,0)</f>
        <v>0</v>
      </c>
      <c r="BJ272" s="17" t="s">
        <v>86</v>
      </c>
      <c r="BK272" s="115">
        <f>ROUND(I272*H272,2)</f>
        <v>0</v>
      </c>
      <c r="BL272" s="17" t="s">
        <v>153</v>
      </c>
      <c r="BM272" s="222" t="s">
        <v>353</v>
      </c>
    </row>
    <row r="273" spans="1:65" s="2" customFormat="1" ht="19.5">
      <c r="A273" s="35"/>
      <c r="B273" s="36"/>
      <c r="C273" s="37"/>
      <c r="D273" s="223" t="s">
        <v>155</v>
      </c>
      <c r="E273" s="37"/>
      <c r="F273" s="224" t="s">
        <v>354</v>
      </c>
      <c r="G273" s="37"/>
      <c r="H273" s="37"/>
      <c r="I273" s="179"/>
      <c r="J273" s="37"/>
      <c r="K273" s="37"/>
      <c r="L273" s="38"/>
      <c r="M273" s="225"/>
      <c r="N273" s="226"/>
      <c r="O273" s="72"/>
      <c r="P273" s="72"/>
      <c r="Q273" s="72"/>
      <c r="R273" s="72"/>
      <c r="S273" s="72"/>
      <c r="T273" s="73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7" t="s">
        <v>155</v>
      </c>
      <c r="AU273" s="17" t="s">
        <v>88</v>
      </c>
    </row>
    <row r="274" spans="1:65" s="13" customFormat="1" ht="11.25">
      <c r="B274" s="227"/>
      <c r="C274" s="228"/>
      <c r="D274" s="223" t="s">
        <v>157</v>
      </c>
      <c r="E274" s="229" t="s">
        <v>1</v>
      </c>
      <c r="F274" s="230" t="s">
        <v>355</v>
      </c>
      <c r="G274" s="228"/>
      <c r="H274" s="231">
        <v>72</v>
      </c>
      <c r="I274" s="232"/>
      <c r="J274" s="228"/>
      <c r="K274" s="228"/>
      <c r="L274" s="233"/>
      <c r="M274" s="234"/>
      <c r="N274" s="235"/>
      <c r="O274" s="235"/>
      <c r="P274" s="235"/>
      <c r="Q274" s="235"/>
      <c r="R274" s="235"/>
      <c r="S274" s="235"/>
      <c r="T274" s="236"/>
      <c r="AT274" s="237" t="s">
        <v>157</v>
      </c>
      <c r="AU274" s="237" t="s">
        <v>88</v>
      </c>
      <c r="AV274" s="13" t="s">
        <v>88</v>
      </c>
      <c r="AW274" s="13" t="s">
        <v>32</v>
      </c>
      <c r="AX274" s="13" t="s">
        <v>78</v>
      </c>
      <c r="AY274" s="237" t="s">
        <v>147</v>
      </c>
    </row>
    <row r="275" spans="1:65" s="15" customFormat="1" ht="22.5">
      <c r="B275" s="249"/>
      <c r="C275" s="250"/>
      <c r="D275" s="223" t="s">
        <v>157</v>
      </c>
      <c r="E275" s="251" t="s">
        <v>1</v>
      </c>
      <c r="F275" s="252" t="s">
        <v>356</v>
      </c>
      <c r="G275" s="250"/>
      <c r="H275" s="253">
        <v>72</v>
      </c>
      <c r="I275" s="254"/>
      <c r="J275" s="250"/>
      <c r="K275" s="250"/>
      <c r="L275" s="255"/>
      <c r="M275" s="256"/>
      <c r="N275" s="257"/>
      <c r="O275" s="257"/>
      <c r="P275" s="257"/>
      <c r="Q275" s="257"/>
      <c r="R275" s="257"/>
      <c r="S275" s="257"/>
      <c r="T275" s="258"/>
      <c r="AT275" s="259" t="s">
        <v>157</v>
      </c>
      <c r="AU275" s="259" t="s">
        <v>88</v>
      </c>
      <c r="AV275" s="15" t="s">
        <v>166</v>
      </c>
      <c r="AW275" s="15" t="s">
        <v>32</v>
      </c>
      <c r="AX275" s="15" t="s">
        <v>78</v>
      </c>
      <c r="AY275" s="259" t="s">
        <v>147</v>
      </c>
    </row>
    <row r="276" spans="1:65" s="13" customFormat="1" ht="11.25">
      <c r="B276" s="227"/>
      <c r="C276" s="228"/>
      <c r="D276" s="223" t="s">
        <v>157</v>
      </c>
      <c r="E276" s="229" t="s">
        <v>1</v>
      </c>
      <c r="F276" s="230" t="s">
        <v>357</v>
      </c>
      <c r="G276" s="228"/>
      <c r="H276" s="231">
        <v>30.45</v>
      </c>
      <c r="I276" s="232"/>
      <c r="J276" s="228"/>
      <c r="K276" s="228"/>
      <c r="L276" s="233"/>
      <c r="M276" s="234"/>
      <c r="N276" s="235"/>
      <c r="O276" s="235"/>
      <c r="P276" s="235"/>
      <c r="Q276" s="235"/>
      <c r="R276" s="235"/>
      <c r="S276" s="235"/>
      <c r="T276" s="236"/>
      <c r="AT276" s="237" t="s">
        <v>157</v>
      </c>
      <c r="AU276" s="237" t="s">
        <v>88</v>
      </c>
      <c r="AV276" s="13" t="s">
        <v>88</v>
      </c>
      <c r="AW276" s="13" t="s">
        <v>32</v>
      </c>
      <c r="AX276" s="13" t="s">
        <v>78</v>
      </c>
      <c r="AY276" s="237" t="s">
        <v>147</v>
      </c>
    </row>
    <row r="277" spans="1:65" s="15" customFormat="1" ht="22.5">
      <c r="B277" s="249"/>
      <c r="C277" s="250"/>
      <c r="D277" s="223" t="s">
        <v>157</v>
      </c>
      <c r="E277" s="251" t="s">
        <v>1</v>
      </c>
      <c r="F277" s="252" t="s">
        <v>358</v>
      </c>
      <c r="G277" s="250"/>
      <c r="H277" s="253">
        <v>30.45</v>
      </c>
      <c r="I277" s="254"/>
      <c r="J277" s="250"/>
      <c r="K277" s="250"/>
      <c r="L277" s="255"/>
      <c r="M277" s="256"/>
      <c r="N277" s="257"/>
      <c r="O277" s="257"/>
      <c r="P277" s="257"/>
      <c r="Q277" s="257"/>
      <c r="R277" s="257"/>
      <c r="S277" s="257"/>
      <c r="T277" s="258"/>
      <c r="AT277" s="259" t="s">
        <v>157</v>
      </c>
      <c r="AU277" s="259" t="s">
        <v>88</v>
      </c>
      <c r="AV277" s="15" t="s">
        <v>166</v>
      </c>
      <c r="AW277" s="15" t="s">
        <v>32</v>
      </c>
      <c r="AX277" s="15" t="s">
        <v>78</v>
      </c>
      <c r="AY277" s="259" t="s">
        <v>147</v>
      </c>
    </row>
    <row r="278" spans="1:65" s="13" customFormat="1" ht="11.25">
      <c r="B278" s="227"/>
      <c r="C278" s="228"/>
      <c r="D278" s="223" t="s">
        <v>157</v>
      </c>
      <c r="E278" s="229" t="s">
        <v>1</v>
      </c>
      <c r="F278" s="230" t="s">
        <v>359</v>
      </c>
      <c r="G278" s="228"/>
      <c r="H278" s="231">
        <v>22.5</v>
      </c>
      <c r="I278" s="232"/>
      <c r="J278" s="228"/>
      <c r="K278" s="228"/>
      <c r="L278" s="233"/>
      <c r="M278" s="234"/>
      <c r="N278" s="235"/>
      <c r="O278" s="235"/>
      <c r="P278" s="235"/>
      <c r="Q278" s="235"/>
      <c r="R278" s="235"/>
      <c r="S278" s="235"/>
      <c r="T278" s="236"/>
      <c r="AT278" s="237" t="s">
        <v>157</v>
      </c>
      <c r="AU278" s="237" t="s">
        <v>88</v>
      </c>
      <c r="AV278" s="13" t="s">
        <v>88</v>
      </c>
      <c r="AW278" s="13" t="s">
        <v>32</v>
      </c>
      <c r="AX278" s="13" t="s">
        <v>78</v>
      </c>
      <c r="AY278" s="237" t="s">
        <v>147</v>
      </c>
    </row>
    <row r="279" spans="1:65" s="15" customFormat="1" ht="22.5">
      <c r="B279" s="249"/>
      <c r="C279" s="250"/>
      <c r="D279" s="223" t="s">
        <v>157</v>
      </c>
      <c r="E279" s="251" t="s">
        <v>1</v>
      </c>
      <c r="F279" s="252" t="s">
        <v>360</v>
      </c>
      <c r="G279" s="250"/>
      <c r="H279" s="253">
        <v>22.5</v>
      </c>
      <c r="I279" s="254"/>
      <c r="J279" s="250"/>
      <c r="K279" s="250"/>
      <c r="L279" s="255"/>
      <c r="M279" s="256"/>
      <c r="N279" s="257"/>
      <c r="O279" s="257"/>
      <c r="P279" s="257"/>
      <c r="Q279" s="257"/>
      <c r="R279" s="257"/>
      <c r="S279" s="257"/>
      <c r="T279" s="258"/>
      <c r="AT279" s="259" t="s">
        <v>157</v>
      </c>
      <c r="AU279" s="259" t="s">
        <v>88</v>
      </c>
      <c r="AV279" s="15" t="s">
        <v>166</v>
      </c>
      <c r="AW279" s="15" t="s">
        <v>32</v>
      </c>
      <c r="AX279" s="15" t="s">
        <v>78</v>
      </c>
      <c r="AY279" s="259" t="s">
        <v>147</v>
      </c>
    </row>
    <row r="280" spans="1:65" s="14" customFormat="1" ht="11.25">
      <c r="B280" s="238"/>
      <c r="C280" s="239"/>
      <c r="D280" s="223" t="s">
        <v>157</v>
      </c>
      <c r="E280" s="240" t="s">
        <v>1</v>
      </c>
      <c r="F280" s="241" t="s">
        <v>159</v>
      </c>
      <c r="G280" s="239"/>
      <c r="H280" s="242">
        <v>124.95</v>
      </c>
      <c r="I280" s="243"/>
      <c r="J280" s="239"/>
      <c r="K280" s="239"/>
      <c r="L280" s="244"/>
      <c r="M280" s="245"/>
      <c r="N280" s="246"/>
      <c r="O280" s="246"/>
      <c r="P280" s="246"/>
      <c r="Q280" s="246"/>
      <c r="R280" s="246"/>
      <c r="S280" s="246"/>
      <c r="T280" s="247"/>
      <c r="AT280" s="248" t="s">
        <v>157</v>
      </c>
      <c r="AU280" s="248" t="s">
        <v>88</v>
      </c>
      <c r="AV280" s="14" t="s">
        <v>153</v>
      </c>
      <c r="AW280" s="14" t="s">
        <v>32</v>
      </c>
      <c r="AX280" s="14" t="s">
        <v>86</v>
      </c>
      <c r="AY280" s="248" t="s">
        <v>147</v>
      </c>
    </row>
    <row r="281" spans="1:65" s="2" customFormat="1" ht="24.2" customHeight="1">
      <c r="A281" s="35"/>
      <c r="B281" s="36"/>
      <c r="C281" s="210" t="s">
        <v>361</v>
      </c>
      <c r="D281" s="210" t="s">
        <v>149</v>
      </c>
      <c r="E281" s="211" t="s">
        <v>362</v>
      </c>
      <c r="F281" s="212" t="s">
        <v>363</v>
      </c>
      <c r="G281" s="213" t="s">
        <v>152</v>
      </c>
      <c r="H281" s="214">
        <v>833</v>
      </c>
      <c r="I281" s="215"/>
      <c r="J281" s="216">
        <f>ROUND(I281*H281,2)</f>
        <v>0</v>
      </c>
      <c r="K281" s="217"/>
      <c r="L281" s="38"/>
      <c r="M281" s="218" t="s">
        <v>1</v>
      </c>
      <c r="N281" s="219" t="s">
        <v>43</v>
      </c>
      <c r="O281" s="72"/>
      <c r="P281" s="220">
        <f>O281*H281</f>
        <v>0</v>
      </c>
      <c r="Q281" s="220">
        <v>2.1259999999999999E-4</v>
      </c>
      <c r="R281" s="220">
        <f>Q281*H281</f>
        <v>0.1770958</v>
      </c>
      <c r="S281" s="220">
        <v>0</v>
      </c>
      <c r="T281" s="221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2" t="s">
        <v>153</v>
      </c>
      <c r="AT281" s="222" t="s">
        <v>149</v>
      </c>
      <c r="AU281" s="222" t="s">
        <v>88</v>
      </c>
      <c r="AY281" s="17" t="s">
        <v>147</v>
      </c>
      <c r="BE281" s="115">
        <f>IF(N281="základní",J281,0)</f>
        <v>0</v>
      </c>
      <c r="BF281" s="115">
        <f>IF(N281="snížená",J281,0)</f>
        <v>0</v>
      </c>
      <c r="BG281" s="115">
        <f>IF(N281="zákl. přenesená",J281,0)</f>
        <v>0</v>
      </c>
      <c r="BH281" s="115">
        <f>IF(N281="sníž. přenesená",J281,0)</f>
        <v>0</v>
      </c>
      <c r="BI281" s="115">
        <f>IF(N281="nulová",J281,0)</f>
        <v>0</v>
      </c>
      <c r="BJ281" s="17" t="s">
        <v>86</v>
      </c>
      <c r="BK281" s="115">
        <f>ROUND(I281*H281,2)</f>
        <v>0</v>
      </c>
      <c r="BL281" s="17" t="s">
        <v>153</v>
      </c>
      <c r="BM281" s="222" t="s">
        <v>364</v>
      </c>
    </row>
    <row r="282" spans="1:65" s="2" customFormat="1" ht="29.25">
      <c r="A282" s="35"/>
      <c r="B282" s="36"/>
      <c r="C282" s="37"/>
      <c r="D282" s="223" t="s">
        <v>155</v>
      </c>
      <c r="E282" s="37"/>
      <c r="F282" s="224" t="s">
        <v>365</v>
      </c>
      <c r="G282" s="37"/>
      <c r="H282" s="37"/>
      <c r="I282" s="179"/>
      <c r="J282" s="37"/>
      <c r="K282" s="37"/>
      <c r="L282" s="38"/>
      <c r="M282" s="225"/>
      <c r="N282" s="226"/>
      <c r="O282" s="72"/>
      <c r="P282" s="72"/>
      <c r="Q282" s="72"/>
      <c r="R282" s="72"/>
      <c r="S282" s="72"/>
      <c r="T282" s="73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7" t="s">
        <v>155</v>
      </c>
      <c r="AU282" s="17" t="s">
        <v>88</v>
      </c>
    </row>
    <row r="283" spans="1:65" s="13" customFormat="1" ht="11.25">
      <c r="B283" s="227"/>
      <c r="C283" s="228"/>
      <c r="D283" s="223" t="s">
        <v>157</v>
      </c>
      <c r="E283" s="229" t="s">
        <v>1</v>
      </c>
      <c r="F283" s="230" t="s">
        <v>366</v>
      </c>
      <c r="G283" s="228"/>
      <c r="H283" s="231">
        <v>480</v>
      </c>
      <c r="I283" s="232"/>
      <c r="J283" s="228"/>
      <c r="K283" s="228"/>
      <c r="L283" s="233"/>
      <c r="M283" s="234"/>
      <c r="N283" s="235"/>
      <c r="O283" s="235"/>
      <c r="P283" s="235"/>
      <c r="Q283" s="235"/>
      <c r="R283" s="235"/>
      <c r="S283" s="235"/>
      <c r="T283" s="236"/>
      <c r="AT283" s="237" t="s">
        <v>157</v>
      </c>
      <c r="AU283" s="237" t="s">
        <v>88</v>
      </c>
      <c r="AV283" s="13" t="s">
        <v>88</v>
      </c>
      <c r="AW283" s="13" t="s">
        <v>32</v>
      </c>
      <c r="AX283" s="13" t="s">
        <v>78</v>
      </c>
      <c r="AY283" s="237" t="s">
        <v>147</v>
      </c>
    </row>
    <row r="284" spans="1:65" s="15" customFormat="1" ht="22.5">
      <c r="B284" s="249"/>
      <c r="C284" s="250"/>
      <c r="D284" s="223" t="s">
        <v>157</v>
      </c>
      <c r="E284" s="251" t="s">
        <v>1</v>
      </c>
      <c r="F284" s="252" t="s">
        <v>367</v>
      </c>
      <c r="G284" s="250"/>
      <c r="H284" s="253">
        <v>480</v>
      </c>
      <c r="I284" s="254"/>
      <c r="J284" s="250"/>
      <c r="K284" s="250"/>
      <c r="L284" s="255"/>
      <c r="M284" s="256"/>
      <c r="N284" s="257"/>
      <c r="O284" s="257"/>
      <c r="P284" s="257"/>
      <c r="Q284" s="257"/>
      <c r="R284" s="257"/>
      <c r="S284" s="257"/>
      <c r="T284" s="258"/>
      <c r="AT284" s="259" t="s">
        <v>157</v>
      </c>
      <c r="AU284" s="259" t="s">
        <v>88</v>
      </c>
      <c r="AV284" s="15" t="s">
        <v>166</v>
      </c>
      <c r="AW284" s="15" t="s">
        <v>32</v>
      </c>
      <c r="AX284" s="15" t="s">
        <v>78</v>
      </c>
      <c r="AY284" s="259" t="s">
        <v>147</v>
      </c>
    </row>
    <row r="285" spans="1:65" s="13" customFormat="1" ht="11.25">
      <c r="B285" s="227"/>
      <c r="C285" s="228"/>
      <c r="D285" s="223" t="s">
        <v>157</v>
      </c>
      <c r="E285" s="229" t="s">
        <v>1</v>
      </c>
      <c r="F285" s="230" t="s">
        <v>368</v>
      </c>
      <c r="G285" s="228"/>
      <c r="H285" s="231">
        <v>203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AT285" s="237" t="s">
        <v>157</v>
      </c>
      <c r="AU285" s="237" t="s">
        <v>88</v>
      </c>
      <c r="AV285" s="13" t="s">
        <v>88</v>
      </c>
      <c r="AW285" s="13" t="s">
        <v>32</v>
      </c>
      <c r="AX285" s="13" t="s">
        <v>78</v>
      </c>
      <c r="AY285" s="237" t="s">
        <v>147</v>
      </c>
    </row>
    <row r="286" spans="1:65" s="15" customFormat="1" ht="22.5">
      <c r="B286" s="249"/>
      <c r="C286" s="250"/>
      <c r="D286" s="223" t="s">
        <v>157</v>
      </c>
      <c r="E286" s="251" t="s">
        <v>1</v>
      </c>
      <c r="F286" s="252" t="s">
        <v>369</v>
      </c>
      <c r="G286" s="250"/>
      <c r="H286" s="253">
        <v>203</v>
      </c>
      <c r="I286" s="254"/>
      <c r="J286" s="250"/>
      <c r="K286" s="250"/>
      <c r="L286" s="255"/>
      <c r="M286" s="256"/>
      <c r="N286" s="257"/>
      <c r="O286" s="257"/>
      <c r="P286" s="257"/>
      <c r="Q286" s="257"/>
      <c r="R286" s="257"/>
      <c r="S286" s="257"/>
      <c r="T286" s="258"/>
      <c r="AT286" s="259" t="s">
        <v>157</v>
      </c>
      <c r="AU286" s="259" t="s">
        <v>88</v>
      </c>
      <c r="AV286" s="15" t="s">
        <v>166</v>
      </c>
      <c r="AW286" s="15" t="s">
        <v>32</v>
      </c>
      <c r="AX286" s="15" t="s">
        <v>78</v>
      </c>
      <c r="AY286" s="259" t="s">
        <v>147</v>
      </c>
    </row>
    <row r="287" spans="1:65" s="13" customFormat="1" ht="11.25">
      <c r="B287" s="227"/>
      <c r="C287" s="228"/>
      <c r="D287" s="223" t="s">
        <v>157</v>
      </c>
      <c r="E287" s="229" t="s">
        <v>1</v>
      </c>
      <c r="F287" s="230" t="s">
        <v>370</v>
      </c>
      <c r="G287" s="228"/>
      <c r="H287" s="231">
        <v>150</v>
      </c>
      <c r="I287" s="232"/>
      <c r="J287" s="228"/>
      <c r="K287" s="228"/>
      <c r="L287" s="233"/>
      <c r="M287" s="234"/>
      <c r="N287" s="235"/>
      <c r="O287" s="235"/>
      <c r="P287" s="235"/>
      <c r="Q287" s="235"/>
      <c r="R287" s="235"/>
      <c r="S287" s="235"/>
      <c r="T287" s="236"/>
      <c r="AT287" s="237" t="s">
        <v>157</v>
      </c>
      <c r="AU287" s="237" t="s">
        <v>88</v>
      </c>
      <c r="AV287" s="13" t="s">
        <v>88</v>
      </c>
      <c r="AW287" s="13" t="s">
        <v>32</v>
      </c>
      <c r="AX287" s="13" t="s">
        <v>78</v>
      </c>
      <c r="AY287" s="237" t="s">
        <v>147</v>
      </c>
    </row>
    <row r="288" spans="1:65" s="15" customFormat="1" ht="22.5">
      <c r="B288" s="249"/>
      <c r="C288" s="250"/>
      <c r="D288" s="223" t="s">
        <v>157</v>
      </c>
      <c r="E288" s="251" t="s">
        <v>1</v>
      </c>
      <c r="F288" s="252" t="s">
        <v>371</v>
      </c>
      <c r="G288" s="250"/>
      <c r="H288" s="253">
        <v>150</v>
      </c>
      <c r="I288" s="254"/>
      <c r="J288" s="250"/>
      <c r="K288" s="250"/>
      <c r="L288" s="255"/>
      <c r="M288" s="256"/>
      <c r="N288" s="257"/>
      <c r="O288" s="257"/>
      <c r="P288" s="257"/>
      <c r="Q288" s="257"/>
      <c r="R288" s="257"/>
      <c r="S288" s="257"/>
      <c r="T288" s="258"/>
      <c r="AT288" s="259" t="s">
        <v>157</v>
      </c>
      <c r="AU288" s="259" t="s">
        <v>88</v>
      </c>
      <c r="AV288" s="15" t="s">
        <v>166</v>
      </c>
      <c r="AW288" s="15" t="s">
        <v>32</v>
      </c>
      <c r="AX288" s="15" t="s">
        <v>78</v>
      </c>
      <c r="AY288" s="259" t="s">
        <v>147</v>
      </c>
    </row>
    <row r="289" spans="1:65" s="14" customFormat="1" ht="11.25">
      <c r="B289" s="238"/>
      <c r="C289" s="239"/>
      <c r="D289" s="223" t="s">
        <v>157</v>
      </c>
      <c r="E289" s="240" t="s">
        <v>1</v>
      </c>
      <c r="F289" s="241" t="s">
        <v>159</v>
      </c>
      <c r="G289" s="239"/>
      <c r="H289" s="242">
        <v>833</v>
      </c>
      <c r="I289" s="243"/>
      <c r="J289" s="239"/>
      <c r="K289" s="239"/>
      <c r="L289" s="244"/>
      <c r="M289" s="245"/>
      <c r="N289" s="246"/>
      <c r="O289" s="246"/>
      <c r="P289" s="246"/>
      <c r="Q289" s="246"/>
      <c r="R289" s="246"/>
      <c r="S289" s="246"/>
      <c r="T289" s="247"/>
      <c r="AT289" s="248" t="s">
        <v>157</v>
      </c>
      <c r="AU289" s="248" t="s">
        <v>88</v>
      </c>
      <c r="AV289" s="14" t="s">
        <v>153</v>
      </c>
      <c r="AW289" s="14" t="s">
        <v>32</v>
      </c>
      <c r="AX289" s="14" t="s">
        <v>86</v>
      </c>
      <c r="AY289" s="248" t="s">
        <v>147</v>
      </c>
    </row>
    <row r="290" spans="1:65" s="2" customFormat="1" ht="24.2" customHeight="1">
      <c r="A290" s="35"/>
      <c r="B290" s="36"/>
      <c r="C290" s="261" t="s">
        <v>372</v>
      </c>
      <c r="D290" s="261" t="s">
        <v>373</v>
      </c>
      <c r="E290" s="262" t="s">
        <v>374</v>
      </c>
      <c r="F290" s="263" t="s">
        <v>375</v>
      </c>
      <c r="G290" s="264" t="s">
        <v>152</v>
      </c>
      <c r="H290" s="265">
        <v>899.64</v>
      </c>
      <c r="I290" s="266"/>
      <c r="J290" s="267">
        <f>ROUND(I290*H290,2)</f>
        <v>0</v>
      </c>
      <c r="K290" s="268"/>
      <c r="L290" s="269"/>
      <c r="M290" s="270" t="s">
        <v>1</v>
      </c>
      <c r="N290" s="271" t="s">
        <v>43</v>
      </c>
      <c r="O290" s="72"/>
      <c r="P290" s="220">
        <f>O290*H290</f>
        <v>0</v>
      </c>
      <c r="Q290" s="220">
        <v>5.0000000000000001E-4</v>
      </c>
      <c r="R290" s="220">
        <f>Q290*H290</f>
        <v>0.44982</v>
      </c>
      <c r="S290" s="220">
        <v>0</v>
      </c>
      <c r="T290" s="221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2" t="s">
        <v>192</v>
      </c>
      <c r="AT290" s="222" t="s">
        <v>373</v>
      </c>
      <c r="AU290" s="222" t="s">
        <v>88</v>
      </c>
      <c r="AY290" s="17" t="s">
        <v>147</v>
      </c>
      <c r="BE290" s="115">
        <f>IF(N290="základní",J290,0)</f>
        <v>0</v>
      </c>
      <c r="BF290" s="115">
        <f>IF(N290="snížená",J290,0)</f>
        <v>0</v>
      </c>
      <c r="BG290" s="115">
        <f>IF(N290="zákl. přenesená",J290,0)</f>
        <v>0</v>
      </c>
      <c r="BH290" s="115">
        <f>IF(N290="sníž. přenesená",J290,0)</f>
        <v>0</v>
      </c>
      <c r="BI290" s="115">
        <f>IF(N290="nulová",J290,0)</f>
        <v>0</v>
      </c>
      <c r="BJ290" s="17" t="s">
        <v>86</v>
      </c>
      <c r="BK290" s="115">
        <f>ROUND(I290*H290,2)</f>
        <v>0</v>
      </c>
      <c r="BL290" s="17" t="s">
        <v>153</v>
      </c>
      <c r="BM290" s="222" t="s">
        <v>376</v>
      </c>
    </row>
    <row r="291" spans="1:65" s="2" customFormat="1" ht="19.5">
      <c r="A291" s="35"/>
      <c r="B291" s="36"/>
      <c r="C291" s="37"/>
      <c r="D291" s="223" t="s">
        <v>155</v>
      </c>
      <c r="E291" s="37"/>
      <c r="F291" s="224" t="s">
        <v>375</v>
      </c>
      <c r="G291" s="37"/>
      <c r="H291" s="37"/>
      <c r="I291" s="179"/>
      <c r="J291" s="37"/>
      <c r="K291" s="37"/>
      <c r="L291" s="38"/>
      <c r="M291" s="225"/>
      <c r="N291" s="226"/>
      <c r="O291" s="72"/>
      <c r="P291" s="72"/>
      <c r="Q291" s="72"/>
      <c r="R291" s="72"/>
      <c r="S291" s="72"/>
      <c r="T291" s="73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7" t="s">
        <v>155</v>
      </c>
      <c r="AU291" s="17" t="s">
        <v>88</v>
      </c>
    </row>
    <row r="292" spans="1:65" s="13" customFormat="1" ht="11.25">
      <c r="B292" s="227"/>
      <c r="C292" s="228"/>
      <c r="D292" s="223" t="s">
        <v>157</v>
      </c>
      <c r="E292" s="228"/>
      <c r="F292" s="230" t="s">
        <v>377</v>
      </c>
      <c r="G292" s="228"/>
      <c r="H292" s="231">
        <v>899.64</v>
      </c>
      <c r="I292" s="232"/>
      <c r="J292" s="228"/>
      <c r="K292" s="228"/>
      <c r="L292" s="233"/>
      <c r="M292" s="234"/>
      <c r="N292" s="235"/>
      <c r="O292" s="235"/>
      <c r="P292" s="235"/>
      <c r="Q292" s="235"/>
      <c r="R292" s="235"/>
      <c r="S292" s="235"/>
      <c r="T292" s="236"/>
      <c r="AT292" s="237" t="s">
        <v>157</v>
      </c>
      <c r="AU292" s="237" t="s">
        <v>88</v>
      </c>
      <c r="AV292" s="13" t="s">
        <v>88</v>
      </c>
      <c r="AW292" s="13" t="s">
        <v>4</v>
      </c>
      <c r="AX292" s="13" t="s">
        <v>86</v>
      </c>
      <c r="AY292" s="237" t="s">
        <v>147</v>
      </c>
    </row>
    <row r="293" spans="1:65" s="2" customFormat="1" ht="37.9" customHeight="1">
      <c r="A293" s="35"/>
      <c r="B293" s="36"/>
      <c r="C293" s="210" t="s">
        <v>378</v>
      </c>
      <c r="D293" s="210" t="s">
        <v>149</v>
      </c>
      <c r="E293" s="211" t="s">
        <v>379</v>
      </c>
      <c r="F293" s="212" t="s">
        <v>380</v>
      </c>
      <c r="G293" s="213" t="s">
        <v>272</v>
      </c>
      <c r="H293" s="214">
        <v>416.5</v>
      </c>
      <c r="I293" s="215"/>
      <c r="J293" s="216">
        <f>ROUND(I293*H293,2)</f>
        <v>0</v>
      </c>
      <c r="K293" s="217"/>
      <c r="L293" s="38"/>
      <c r="M293" s="218" t="s">
        <v>1</v>
      </c>
      <c r="N293" s="219" t="s">
        <v>43</v>
      </c>
      <c r="O293" s="72"/>
      <c r="P293" s="220">
        <f>O293*H293</f>
        <v>0</v>
      </c>
      <c r="Q293" s="220">
        <v>1.8480000000000001</v>
      </c>
      <c r="R293" s="220">
        <f>Q293*H293</f>
        <v>769.69200000000001</v>
      </c>
      <c r="S293" s="220">
        <v>0</v>
      </c>
      <c r="T293" s="221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2" t="s">
        <v>153</v>
      </c>
      <c r="AT293" s="222" t="s">
        <v>149</v>
      </c>
      <c r="AU293" s="222" t="s">
        <v>88</v>
      </c>
      <c r="AY293" s="17" t="s">
        <v>147</v>
      </c>
      <c r="BE293" s="115">
        <f>IF(N293="základní",J293,0)</f>
        <v>0</v>
      </c>
      <c r="BF293" s="115">
        <f>IF(N293="snížená",J293,0)</f>
        <v>0</v>
      </c>
      <c r="BG293" s="115">
        <f>IF(N293="zákl. přenesená",J293,0)</f>
        <v>0</v>
      </c>
      <c r="BH293" s="115">
        <f>IF(N293="sníž. přenesená",J293,0)</f>
        <v>0</v>
      </c>
      <c r="BI293" s="115">
        <f>IF(N293="nulová",J293,0)</f>
        <v>0</v>
      </c>
      <c r="BJ293" s="17" t="s">
        <v>86</v>
      </c>
      <c r="BK293" s="115">
        <f>ROUND(I293*H293,2)</f>
        <v>0</v>
      </c>
      <c r="BL293" s="17" t="s">
        <v>153</v>
      </c>
      <c r="BM293" s="222" t="s">
        <v>381</v>
      </c>
    </row>
    <row r="294" spans="1:65" s="2" customFormat="1" ht="39">
      <c r="A294" s="35"/>
      <c r="B294" s="36"/>
      <c r="C294" s="37"/>
      <c r="D294" s="223" t="s">
        <v>155</v>
      </c>
      <c r="E294" s="37"/>
      <c r="F294" s="224" t="s">
        <v>382</v>
      </c>
      <c r="G294" s="37"/>
      <c r="H294" s="37"/>
      <c r="I294" s="179"/>
      <c r="J294" s="37"/>
      <c r="K294" s="37"/>
      <c r="L294" s="38"/>
      <c r="M294" s="225"/>
      <c r="N294" s="226"/>
      <c r="O294" s="72"/>
      <c r="P294" s="72"/>
      <c r="Q294" s="72"/>
      <c r="R294" s="72"/>
      <c r="S294" s="72"/>
      <c r="T294" s="73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7" t="s">
        <v>155</v>
      </c>
      <c r="AU294" s="17" t="s">
        <v>88</v>
      </c>
    </row>
    <row r="295" spans="1:65" s="13" customFormat="1" ht="11.25">
      <c r="B295" s="227"/>
      <c r="C295" s="228"/>
      <c r="D295" s="223" t="s">
        <v>157</v>
      </c>
      <c r="E295" s="229" t="s">
        <v>1</v>
      </c>
      <c r="F295" s="230" t="s">
        <v>383</v>
      </c>
      <c r="G295" s="228"/>
      <c r="H295" s="231">
        <v>240</v>
      </c>
      <c r="I295" s="232"/>
      <c r="J295" s="228"/>
      <c r="K295" s="228"/>
      <c r="L295" s="233"/>
      <c r="M295" s="234"/>
      <c r="N295" s="235"/>
      <c r="O295" s="235"/>
      <c r="P295" s="235"/>
      <c r="Q295" s="235"/>
      <c r="R295" s="235"/>
      <c r="S295" s="235"/>
      <c r="T295" s="236"/>
      <c r="AT295" s="237" t="s">
        <v>157</v>
      </c>
      <c r="AU295" s="237" t="s">
        <v>88</v>
      </c>
      <c r="AV295" s="13" t="s">
        <v>88</v>
      </c>
      <c r="AW295" s="13" t="s">
        <v>32</v>
      </c>
      <c r="AX295" s="13" t="s">
        <v>78</v>
      </c>
      <c r="AY295" s="237" t="s">
        <v>147</v>
      </c>
    </row>
    <row r="296" spans="1:65" s="15" customFormat="1" ht="33.75">
      <c r="B296" s="249"/>
      <c r="C296" s="250"/>
      <c r="D296" s="223" t="s">
        <v>157</v>
      </c>
      <c r="E296" s="251" t="s">
        <v>1</v>
      </c>
      <c r="F296" s="252" t="s">
        <v>384</v>
      </c>
      <c r="G296" s="250"/>
      <c r="H296" s="253">
        <v>240</v>
      </c>
      <c r="I296" s="254"/>
      <c r="J296" s="250"/>
      <c r="K296" s="250"/>
      <c r="L296" s="255"/>
      <c r="M296" s="256"/>
      <c r="N296" s="257"/>
      <c r="O296" s="257"/>
      <c r="P296" s="257"/>
      <c r="Q296" s="257"/>
      <c r="R296" s="257"/>
      <c r="S296" s="257"/>
      <c r="T296" s="258"/>
      <c r="AT296" s="259" t="s">
        <v>157</v>
      </c>
      <c r="AU296" s="259" t="s">
        <v>88</v>
      </c>
      <c r="AV296" s="15" t="s">
        <v>166</v>
      </c>
      <c r="AW296" s="15" t="s">
        <v>32</v>
      </c>
      <c r="AX296" s="15" t="s">
        <v>78</v>
      </c>
      <c r="AY296" s="259" t="s">
        <v>147</v>
      </c>
    </row>
    <row r="297" spans="1:65" s="13" customFormat="1" ht="11.25">
      <c r="B297" s="227"/>
      <c r="C297" s="228"/>
      <c r="D297" s="223" t="s">
        <v>157</v>
      </c>
      <c r="E297" s="229" t="s">
        <v>1</v>
      </c>
      <c r="F297" s="230" t="s">
        <v>385</v>
      </c>
      <c r="G297" s="228"/>
      <c r="H297" s="231">
        <v>101.5</v>
      </c>
      <c r="I297" s="232"/>
      <c r="J297" s="228"/>
      <c r="K297" s="228"/>
      <c r="L297" s="233"/>
      <c r="M297" s="234"/>
      <c r="N297" s="235"/>
      <c r="O297" s="235"/>
      <c r="P297" s="235"/>
      <c r="Q297" s="235"/>
      <c r="R297" s="235"/>
      <c r="S297" s="235"/>
      <c r="T297" s="236"/>
      <c r="AT297" s="237" t="s">
        <v>157</v>
      </c>
      <c r="AU297" s="237" t="s">
        <v>88</v>
      </c>
      <c r="AV297" s="13" t="s">
        <v>88</v>
      </c>
      <c r="AW297" s="13" t="s">
        <v>32</v>
      </c>
      <c r="AX297" s="13" t="s">
        <v>78</v>
      </c>
      <c r="AY297" s="237" t="s">
        <v>147</v>
      </c>
    </row>
    <row r="298" spans="1:65" s="15" customFormat="1" ht="33.75">
      <c r="B298" s="249"/>
      <c r="C298" s="250"/>
      <c r="D298" s="223" t="s">
        <v>157</v>
      </c>
      <c r="E298" s="251" t="s">
        <v>1</v>
      </c>
      <c r="F298" s="252" t="s">
        <v>386</v>
      </c>
      <c r="G298" s="250"/>
      <c r="H298" s="253">
        <v>101.5</v>
      </c>
      <c r="I298" s="254"/>
      <c r="J298" s="250"/>
      <c r="K298" s="250"/>
      <c r="L298" s="255"/>
      <c r="M298" s="256"/>
      <c r="N298" s="257"/>
      <c r="O298" s="257"/>
      <c r="P298" s="257"/>
      <c r="Q298" s="257"/>
      <c r="R298" s="257"/>
      <c r="S298" s="257"/>
      <c r="T298" s="258"/>
      <c r="AT298" s="259" t="s">
        <v>157</v>
      </c>
      <c r="AU298" s="259" t="s">
        <v>88</v>
      </c>
      <c r="AV298" s="15" t="s">
        <v>166</v>
      </c>
      <c r="AW298" s="15" t="s">
        <v>32</v>
      </c>
      <c r="AX298" s="15" t="s">
        <v>78</v>
      </c>
      <c r="AY298" s="259" t="s">
        <v>147</v>
      </c>
    </row>
    <row r="299" spans="1:65" s="13" customFormat="1" ht="11.25">
      <c r="B299" s="227"/>
      <c r="C299" s="228"/>
      <c r="D299" s="223" t="s">
        <v>157</v>
      </c>
      <c r="E299" s="229" t="s">
        <v>1</v>
      </c>
      <c r="F299" s="230" t="s">
        <v>387</v>
      </c>
      <c r="G299" s="228"/>
      <c r="H299" s="231">
        <v>75</v>
      </c>
      <c r="I299" s="232"/>
      <c r="J299" s="228"/>
      <c r="K299" s="228"/>
      <c r="L299" s="233"/>
      <c r="M299" s="234"/>
      <c r="N299" s="235"/>
      <c r="O299" s="235"/>
      <c r="P299" s="235"/>
      <c r="Q299" s="235"/>
      <c r="R299" s="235"/>
      <c r="S299" s="235"/>
      <c r="T299" s="236"/>
      <c r="AT299" s="237" t="s">
        <v>157</v>
      </c>
      <c r="AU299" s="237" t="s">
        <v>88</v>
      </c>
      <c r="AV299" s="13" t="s">
        <v>88</v>
      </c>
      <c r="AW299" s="13" t="s">
        <v>32</v>
      </c>
      <c r="AX299" s="13" t="s">
        <v>78</v>
      </c>
      <c r="AY299" s="237" t="s">
        <v>147</v>
      </c>
    </row>
    <row r="300" spans="1:65" s="15" customFormat="1" ht="33.75">
      <c r="B300" s="249"/>
      <c r="C300" s="250"/>
      <c r="D300" s="223" t="s">
        <v>157</v>
      </c>
      <c r="E300" s="251" t="s">
        <v>1</v>
      </c>
      <c r="F300" s="252" t="s">
        <v>388</v>
      </c>
      <c r="G300" s="250"/>
      <c r="H300" s="253">
        <v>75</v>
      </c>
      <c r="I300" s="254"/>
      <c r="J300" s="250"/>
      <c r="K300" s="250"/>
      <c r="L300" s="255"/>
      <c r="M300" s="256"/>
      <c r="N300" s="257"/>
      <c r="O300" s="257"/>
      <c r="P300" s="257"/>
      <c r="Q300" s="257"/>
      <c r="R300" s="257"/>
      <c r="S300" s="257"/>
      <c r="T300" s="258"/>
      <c r="AT300" s="259" t="s">
        <v>157</v>
      </c>
      <c r="AU300" s="259" t="s">
        <v>88</v>
      </c>
      <c r="AV300" s="15" t="s">
        <v>166</v>
      </c>
      <c r="AW300" s="15" t="s">
        <v>32</v>
      </c>
      <c r="AX300" s="15" t="s">
        <v>78</v>
      </c>
      <c r="AY300" s="259" t="s">
        <v>147</v>
      </c>
    </row>
    <row r="301" spans="1:65" s="14" customFormat="1" ht="11.25">
      <c r="B301" s="238"/>
      <c r="C301" s="239"/>
      <c r="D301" s="223" t="s">
        <v>157</v>
      </c>
      <c r="E301" s="240" t="s">
        <v>1</v>
      </c>
      <c r="F301" s="241" t="s">
        <v>159</v>
      </c>
      <c r="G301" s="239"/>
      <c r="H301" s="242">
        <v>416.5</v>
      </c>
      <c r="I301" s="243"/>
      <c r="J301" s="239"/>
      <c r="K301" s="239"/>
      <c r="L301" s="244"/>
      <c r="M301" s="245"/>
      <c r="N301" s="246"/>
      <c r="O301" s="246"/>
      <c r="P301" s="246"/>
      <c r="Q301" s="246"/>
      <c r="R301" s="246"/>
      <c r="S301" s="246"/>
      <c r="T301" s="247"/>
      <c r="AT301" s="248" t="s">
        <v>157</v>
      </c>
      <c r="AU301" s="248" t="s">
        <v>88</v>
      </c>
      <c r="AV301" s="14" t="s">
        <v>153</v>
      </c>
      <c r="AW301" s="14" t="s">
        <v>32</v>
      </c>
      <c r="AX301" s="14" t="s">
        <v>86</v>
      </c>
      <c r="AY301" s="248" t="s">
        <v>147</v>
      </c>
    </row>
    <row r="302" spans="1:65" s="2" customFormat="1" ht="37.9" customHeight="1">
      <c r="A302" s="35"/>
      <c r="B302" s="36"/>
      <c r="C302" s="210" t="s">
        <v>389</v>
      </c>
      <c r="D302" s="210" t="s">
        <v>149</v>
      </c>
      <c r="E302" s="211" t="s">
        <v>390</v>
      </c>
      <c r="F302" s="212" t="s">
        <v>391</v>
      </c>
      <c r="G302" s="213" t="s">
        <v>272</v>
      </c>
      <c r="H302" s="214">
        <v>19.600000000000001</v>
      </c>
      <c r="I302" s="215"/>
      <c r="J302" s="216">
        <f>ROUND(I302*H302,2)</f>
        <v>0</v>
      </c>
      <c r="K302" s="217"/>
      <c r="L302" s="38"/>
      <c r="M302" s="218" t="s">
        <v>1</v>
      </c>
      <c r="N302" s="219" t="s">
        <v>43</v>
      </c>
      <c r="O302" s="72"/>
      <c r="P302" s="220">
        <f>O302*H302</f>
        <v>0</v>
      </c>
      <c r="Q302" s="220">
        <v>1.8480000000000001</v>
      </c>
      <c r="R302" s="220">
        <f>Q302*H302</f>
        <v>36.220800000000004</v>
      </c>
      <c r="S302" s="220">
        <v>0</v>
      </c>
      <c r="T302" s="221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2" t="s">
        <v>153</v>
      </c>
      <c r="AT302" s="222" t="s">
        <v>149</v>
      </c>
      <c r="AU302" s="222" t="s">
        <v>88</v>
      </c>
      <c r="AY302" s="17" t="s">
        <v>147</v>
      </c>
      <c r="BE302" s="115">
        <f>IF(N302="základní",J302,0)</f>
        <v>0</v>
      </c>
      <c r="BF302" s="115">
        <f>IF(N302="snížená",J302,0)</f>
        <v>0</v>
      </c>
      <c r="BG302" s="115">
        <f>IF(N302="zákl. přenesená",J302,0)</f>
        <v>0</v>
      </c>
      <c r="BH302" s="115">
        <f>IF(N302="sníž. přenesená",J302,0)</f>
        <v>0</v>
      </c>
      <c r="BI302" s="115">
        <f>IF(N302="nulová",J302,0)</f>
        <v>0</v>
      </c>
      <c r="BJ302" s="17" t="s">
        <v>86</v>
      </c>
      <c r="BK302" s="115">
        <f>ROUND(I302*H302,2)</f>
        <v>0</v>
      </c>
      <c r="BL302" s="17" t="s">
        <v>153</v>
      </c>
      <c r="BM302" s="222" t="s">
        <v>392</v>
      </c>
    </row>
    <row r="303" spans="1:65" s="2" customFormat="1" ht="39">
      <c r="A303" s="35"/>
      <c r="B303" s="36"/>
      <c r="C303" s="37"/>
      <c r="D303" s="223" t="s">
        <v>155</v>
      </c>
      <c r="E303" s="37"/>
      <c r="F303" s="224" t="s">
        <v>393</v>
      </c>
      <c r="G303" s="37"/>
      <c r="H303" s="37"/>
      <c r="I303" s="179"/>
      <c r="J303" s="37"/>
      <c r="K303" s="37"/>
      <c r="L303" s="38"/>
      <c r="M303" s="225"/>
      <c r="N303" s="226"/>
      <c r="O303" s="72"/>
      <c r="P303" s="72"/>
      <c r="Q303" s="72"/>
      <c r="R303" s="72"/>
      <c r="S303" s="72"/>
      <c r="T303" s="73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7" t="s">
        <v>155</v>
      </c>
      <c r="AU303" s="17" t="s">
        <v>88</v>
      </c>
    </row>
    <row r="304" spans="1:65" s="13" customFormat="1" ht="11.25">
      <c r="B304" s="227"/>
      <c r="C304" s="228"/>
      <c r="D304" s="223" t="s">
        <v>157</v>
      </c>
      <c r="E304" s="229" t="s">
        <v>1</v>
      </c>
      <c r="F304" s="230" t="s">
        <v>394</v>
      </c>
      <c r="G304" s="228"/>
      <c r="H304" s="231">
        <v>19.600000000000001</v>
      </c>
      <c r="I304" s="232"/>
      <c r="J304" s="228"/>
      <c r="K304" s="228"/>
      <c r="L304" s="233"/>
      <c r="M304" s="234"/>
      <c r="N304" s="235"/>
      <c r="O304" s="235"/>
      <c r="P304" s="235"/>
      <c r="Q304" s="235"/>
      <c r="R304" s="235"/>
      <c r="S304" s="235"/>
      <c r="T304" s="236"/>
      <c r="AT304" s="237" t="s">
        <v>157</v>
      </c>
      <c r="AU304" s="237" t="s">
        <v>88</v>
      </c>
      <c r="AV304" s="13" t="s">
        <v>88</v>
      </c>
      <c r="AW304" s="13" t="s">
        <v>32</v>
      </c>
      <c r="AX304" s="13" t="s">
        <v>78</v>
      </c>
      <c r="AY304" s="237" t="s">
        <v>147</v>
      </c>
    </row>
    <row r="305" spans="1:65" s="15" customFormat="1" ht="22.5">
      <c r="B305" s="249"/>
      <c r="C305" s="250"/>
      <c r="D305" s="223" t="s">
        <v>157</v>
      </c>
      <c r="E305" s="251" t="s">
        <v>1</v>
      </c>
      <c r="F305" s="252" t="s">
        <v>395</v>
      </c>
      <c r="G305" s="250"/>
      <c r="H305" s="253">
        <v>19.600000000000001</v>
      </c>
      <c r="I305" s="254"/>
      <c r="J305" s="250"/>
      <c r="K305" s="250"/>
      <c r="L305" s="255"/>
      <c r="M305" s="256"/>
      <c r="N305" s="257"/>
      <c r="O305" s="257"/>
      <c r="P305" s="257"/>
      <c r="Q305" s="257"/>
      <c r="R305" s="257"/>
      <c r="S305" s="257"/>
      <c r="T305" s="258"/>
      <c r="AT305" s="259" t="s">
        <v>157</v>
      </c>
      <c r="AU305" s="259" t="s">
        <v>88</v>
      </c>
      <c r="AV305" s="15" t="s">
        <v>166</v>
      </c>
      <c r="AW305" s="15" t="s">
        <v>32</v>
      </c>
      <c r="AX305" s="15" t="s">
        <v>78</v>
      </c>
      <c r="AY305" s="259" t="s">
        <v>147</v>
      </c>
    </row>
    <row r="306" spans="1:65" s="14" customFormat="1" ht="11.25">
      <c r="B306" s="238"/>
      <c r="C306" s="239"/>
      <c r="D306" s="223" t="s">
        <v>157</v>
      </c>
      <c r="E306" s="240" t="s">
        <v>1</v>
      </c>
      <c r="F306" s="241" t="s">
        <v>159</v>
      </c>
      <c r="G306" s="239"/>
      <c r="H306" s="242">
        <v>19.600000000000001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AT306" s="248" t="s">
        <v>157</v>
      </c>
      <c r="AU306" s="248" t="s">
        <v>88</v>
      </c>
      <c r="AV306" s="14" t="s">
        <v>153</v>
      </c>
      <c r="AW306" s="14" t="s">
        <v>32</v>
      </c>
      <c r="AX306" s="14" t="s">
        <v>86</v>
      </c>
      <c r="AY306" s="248" t="s">
        <v>147</v>
      </c>
    </row>
    <row r="307" spans="1:65" s="12" customFormat="1" ht="22.9" customHeight="1">
      <c r="B307" s="194"/>
      <c r="C307" s="195"/>
      <c r="D307" s="196" t="s">
        <v>77</v>
      </c>
      <c r="E307" s="208" t="s">
        <v>396</v>
      </c>
      <c r="F307" s="208" t="s">
        <v>397</v>
      </c>
      <c r="G307" s="195"/>
      <c r="H307" s="195"/>
      <c r="I307" s="198"/>
      <c r="J307" s="209">
        <f>BK307</f>
        <v>0</v>
      </c>
      <c r="K307" s="195"/>
      <c r="L307" s="200"/>
      <c r="M307" s="201"/>
      <c r="N307" s="202"/>
      <c r="O307" s="202"/>
      <c r="P307" s="203">
        <f>SUM(P308:P316)</f>
        <v>0</v>
      </c>
      <c r="Q307" s="202"/>
      <c r="R307" s="203">
        <f>SUM(R308:R316)</f>
        <v>20</v>
      </c>
      <c r="S307" s="202"/>
      <c r="T307" s="204">
        <f>SUM(T308:T316)</f>
        <v>0</v>
      </c>
      <c r="AR307" s="205" t="s">
        <v>86</v>
      </c>
      <c r="AT307" s="206" t="s">
        <v>77</v>
      </c>
      <c r="AU307" s="206" t="s">
        <v>86</v>
      </c>
      <c r="AY307" s="205" t="s">
        <v>147</v>
      </c>
      <c r="BK307" s="207">
        <f>SUM(BK308:BK316)</f>
        <v>0</v>
      </c>
    </row>
    <row r="308" spans="1:65" s="2" customFormat="1" ht="16.5" customHeight="1">
      <c r="A308" s="35"/>
      <c r="B308" s="36"/>
      <c r="C308" s="210" t="s">
        <v>398</v>
      </c>
      <c r="D308" s="210" t="s">
        <v>149</v>
      </c>
      <c r="E308" s="211" t="s">
        <v>399</v>
      </c>
      <c r="F308" s="212" t="s">
        <v>400</v>
      </c>
      <c r="G308" s="213" t="s">
        <v>255</v>
      </c>
      <c r="H308" s="214">
        <v>1</v>
      </c>
      <c r="I308" s="215"/>
      <c r="J308" s="216">
        <f>ROUND(I308*H308,2)</f>
        <v>0</v>
      </c>
      <c r="K308" s="217"/>
      <c r="L308" s="38"/>
      <c r="M308" s="218" t="s">
        <v>1</v>
      </c>
      <c r="N308" s="219" t="s">
        <v>43</v>
      </c>
      <c r="O308" s="72"/>
      <c r="P308" s="220">
        <f>O308*H308</f>
        <v>0</v>
      </c>
      <c r="Q308" s="220">
        <v>10</v>
      </c>
      <c r="R308" s="220">
        <f>Q308*H308</f>
        <v>10</v>
      </c>
      <c r="S308" s="220">
        <v>0</v>
      </c>
      <c r="T308" s="221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2" t="s">
        <v>153</v>
      </c>
      <c r="AT308" s="222" t="s">
        <v>149</v>
      </c>
      <c r="AU308" s="222" t="s">
        <v>88</v>
      </c>
      <c r="AY308" s="17" t="s">
        <v>147</v>
      </c>
      <c r="BE308" s="115">
        <f>IF(N308="základní",J308,0)</f>
        <v>0</v>
      </c>
      <c r="BF308" s="115">
        <f>IF(N308="snížená",J308,0)</f>
        <v>0</v>
      </c>
      <c r="BG308" s="115">
        <f>IF(N308="zákl. přenesená",J308,0)</f>
        <v>0</v>
      </c>
      <c r="BH308" s="115">
        <f>IF(N308="sníž. přenesená",J308,0)</f>
        <v>0</v>
      </c>
      <c r="BI308" s="115">
        <f>IF(N308="nulová",J308,0)</f>
        <v>0</v>
      </c>
      <c r="BJ308" s="17" t="s">
        <v>86</v>
      </c>
      <c r="BK308" s="115">
        <f>ROUND(I308*H308,2)</f>
        <v>0</v>
      </c>
      <c r="BL308" s="17" t="s">
        <v>153</v>
      </c>
      <c r="BM308" s="222" t="s">
        <v>401</v>
      </c>
    </row>
    <row r="309" spans="1:65" s="2" customFormat="1" ht="11.25">
      <c r="A309" s="35"/>
      <c r="B309" s="36"/>
      <c r="C309" s="37"/>
      <c r="D309" s="223" t="s">
        <v>155</v>
      </c>
      <c r="E309" s="37"/>
      <c r="F309" s="224" t="s">
        <v>400</v>
      </c>
      <c r="G309" s="37"/>
      <c r="H309" s="37"/>
      <c r="I309" s="179"/>
      <c r="J309" s="37"/>
      <c r="K309" s="37"/>
      <c r="L309" s="38"/>
      <c r="M309" s="225"/>
      <c r="N309" s="226"/>
      <c r="O309" s="72"/>
      <c r="P309" s="72"/>
      <c r="Q309" s="72"/>
      <c r="R309" s="72"/>
      <c r="S309" s="72"/>
      <c r="T309" s="73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7" t="s">
        <v>155</v>
      </c>
      <c r="AU309" s="17" t="s">
        <v>88</v>
      </c>
    </row>
    <row r="310" spans="1:65" s="2" customFormat="1" ht="68.25">
      <c r="A310" s="35"/>
      <c r="B310" s="36"/>
      <c r="C310" s="37"/>
      <c r="D310" s="223" t="s">
        <v>258</v>
      </c>
      <c r="E310" s="37"/>
      <c r="F310" s="260" t="s">
        <v>402</v>
      </c>
      <c r="G310" s="37"/>
      <c r="H310" s="37"/>
      <c r="I310" s="179"/>
      <c r="J310" s="37"/>
      <c r="K310" s="37"/>
      <c r="L310" s="38"/>
      <c r="M310" s="225"/>
      <c r="N310" s="226"/>
      <c r="O310" s="72"/>
      <c r="P310" s="72"/>
      <c r="Q310" s="72"/>
      <c r="R310" s="72"/>
      <c r="S310" s="72"/>
      <c r="T310" s="73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7" t="s">
        <v>258</v>
      </c>
      <c r="AU310" s="17" t="s">
        <v>88</v>
      </c>
    </row>
    <row r="311" spans="1:65" s="13" customFormat="1" ht="11.25">
      <c r="B311" s="227"/>
      <c r="C311" s="228"/>
      <c r="D311" s="223" t="s">
        <v>157</v>
      </c>
      <c r="E311" s="229" t="s">
        <v>1</v>
      </c>
      <c r="F311" s="230" t="s">
        <v>86</v>
      </c>
      <c r="G311" s="228"/>
      <c r="H311" s="231">
        <v>1</v>
      </c>
      <c r="I311" s="232"/>
      <c r="J311" s="228"/>
      <c r="K311" s="228"/>
      <c r="L311" s="233"/>
      <c r="M311" s="234"/>
      <c r="N311" s="235"/>
      <c r="O311" s="235"/>
      <c r="P311" s="235"/>
      <c r="Q311" s="235"/>
      <c r="R311" s="235"/>
      <c r="S311" s="235"/>
      <c r="T311" s="236"/>
      <c r="AT311" s="237" t="s">
        <v>157</v>
      </c>
      <c r="AU311" s="237" t="s">
        <v>88</v>
      </c>
      <c r="AV311" s="13" t="s">
        <v>88</v>
      </c>
      <c r="AW311" s="13" t="s">
        <v>32</v>
      </c>
      <c r="AX311" s="13" t="s">
        <v>78</v>
      </c>
      <c r="AY311" s="237" t="s">
        <v>147</v>
      </c>
    </row>
    <row r="312" spans="1:65" s="14" customFormat="1" ht="11.25">
      <c r="B312" s="238"/>
      <c r="C312" s="239"/>
      <c r="D312" s="223" t="s">
        <v>157</v>
      </c>
      <c r="E312" s="240" t="s">
        <v>1</v>
      </c>
      <c r="F312" s="241" t="s">
        <v>159</v>
      </c>
      <c r="G312" s="239"/>
      <c r="H312" s="242">
        <v>1</v>
      </c>
      <c r="I312" s="243"/>
      <c r="J312" s="239"/>
      <c r="K312" s="239"/>
      <c r="L312" s="244"/>
      <c r="M312" s="245"/>
      <c r="N312" s="246"/>
      <c r="O312" s="246"/>
      <c r="P312" s="246"/>
      <c r="Q312" s="246"/>
      <c r="R312" s="246"/>
      <c r="S312" s="246"/>
      <c r="T312" s="247"/>
      <c r="AT312" s="248" t="s">
        <v>157</v>
      </c>
      <c r="AU312" s="248" t="s">
        <v>88</v>
      </c>
      <c r="AV312" s="14" t="s">
        <v>153</v>
      </c>
      <c r="AW312" s="14" t="s">
        <v>32</v>
      </c>
      <c r="AX312" s="14" t="s">
        <v>86</v>
      </c>
      <c r="AY312" s="248" t="s">
        <v>147</v>
      </c>
    </row>
    <row r="313" spans="1:65" s="2" customFormat="1" ht="16.5" customHeight="1">
      <c r="A313" s="35"/>
      <c r="B313" s="36"/>
      <c r="C313" s="210" t="s">
        <v>403</v>
      </c>
      <c r="D313" s="210" t="s">
        <v>149</v>
      </c>
      <c r="E313" s="211" t="s">
        <v>404</v>
      </c>
      <c r="F313" s="212" t="s">
        <v>405</v>
      </c>
      <c r="G313" s="213" t="s">
        <v>255</v>
      </c>
      <c r="H313" s="214">
        <v>1</v>
      </c>
      <c r="I313" s="215"/>
      <c r="J313" s="216">
        <f>ROUND(I313*H313,2)</f>
        <v>0</v>
      </c>
      <c r="K313" s="217"/>
      <c r="L313" s="38"/>
      <c r="M313" s="218" t="s">
        <v>1</v>
      </c>
      <c r="N313" s="219" t="s">
        <v>43</v>
      </c>
      <c r="O313" s="72"/>
      <c r="P313" s="220">
        <f>O313*H313</f>
        <v>0</v>
      </c>
      <c r="Q313" s="220">
        <v>10</v>
      </c>
      <c r="R313" s="220">
        <f>Q313*H313</f>
        <v>10</v>
      </c>
      <c r="S313" s="220">
        <v>0</v>
      </c>
      <c r="T313" s="221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2" t="s">
        <v>153</v>
      </c>
      <c r="AT313" s="222" t="s">
        <v>149</v>
      </c>
      <c r="AU313" s="222" t="s">
        <v>88</v>
      </c>
      <c r="AY313" s="17" t="s">
        <v>147</v>
      </c>
      <c r="BE313" s="115">
        <f>IF(N313="základní",J313,0)</f>
        <v>0</v>
      </c>
      <c r="BF313" s="115">
        <f>IF(N313="snížená",J313,0)</f>
        <v>0</v>
      </c>
      <c r="BG313" s="115">
        <f>IF(N313="zákl. přenesená",J313,0)</f>
        <v>0</v>
      </c>
      <c r="BH313" s="115">
        <f>IF(N313="sníž. přenesená",J313,0)</f>
        <v>0</v>
      </c>
      <c r="BI313" s="115">
        <f>IF(N313="nulová",J313,0)</f>
        <v>0</v>
      </c>
      <c r="BJ313" s="17" t="s">
        <v>86</v>
      </c>
      <c r="BK313" s="115">
        <f>ROUND(I313*H313,2)</f>
        <v>0</v>
      </c>
      <c r="BL313" s="17" t="s">
        <v>153</v>
      </c>
      <c r="BM313" s="222" t="s">
        <v>406</v>
      </c>
    </row>
    <row r="314" spans="1:65" s="2" customFormat="1" ht="68.25">
      <c r="A314" s="35"/>
      <c r="B314" s="36"/>
      <c r="C314" s="37"/>
      <c r="D314" s="223" t="s">
        <v>155</v>
      </c>
      <c r="E314" s="37"/>
      <c r="F314" s="224" t="s">
        <v>407</v>
      </c>
      <c r="G314" s="37"/>
      <c r="H314" s="37"/>
      <c r="I314" s="179"/>
      <c r="J314" s="37"/>
      <c r="K314" s="37"/>
      <c r="L314" s="38"/>
      <c r="M314" s="225"/>
      <c r="N314" s="226"/>
      <c r="O314" s="72"/>
      <c r="P314" s="72"/>
      <c r="Q314" s="72"/>
      <c r="R314" s="72"/>
      <c r="S314" s="72"/>
      <c r="T314" s="73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7" t="s">
        <v>155</v>
      </c>
      <c r="AU314" s="17" t="s">
        <v>88</v>
      </c>
    </row>
    <row r="315" spans="1:65" s="13" customFormat="1" ht="11.25">
      <c r="B315" s="227"/>
      <c r="C315" s="228"/>
      <c r="D315" s="223" t="s">
        <v>157</v>
      </c>
      <c r="E315" s="229" t="s">
        <v>1</v>
      </c>
      <c r="F315" s="230" t="s">
        <v>86</v>
      </c>
      <c r="G315" s="228"/>
      <c r="H315" s="231">
        <v>1</v>
      </c>
      <c r="I315" s="232"/>
      <c r="J315" s="228"/>
      <c r="K315" s="228"/>
      <c r="L315" s="233"/>
      <c r="M315" s="234"/>
      <c r="N315" s="235"/>
      <c r="O315" s="235"/>
      <c r="P315" s="235"/>
      <c r="Q315" s="235"/>
      <c r="R315" s="235"/>
      <c r="S315" s="235"/>
      <c r="T315" s="236"/>
      <c r="AT315" s="237" t="s">
        <v>157</v>
      </c>
      <c r="AU315" s="237" t="s">
        <v>88</v>
      </c>
      <c r="AV315" s="13" t="s">
        <v>88</v>
      </c>
      <c r="AW315" s="13" t="s">
        <v>32</v>
      </c>
      <c r="AX315" s="13" t="s">
        <v>78</v>
      </c>
      <c r="AY315" s="237" t="s">
        <v>147</v>
      </c>
    </row>
    <row r="316" spans="1:65" s="14" customFormat="1" ht="11.25">
      <c r="B316" s="238"/>
      <c r="C316" s="239"/>
      <c r="D316" s="223" t="s">
        <v>157</v>
      </c>
      <c r="E316" s="240" t="s">
        <v>1</v>
      </c>
      <c r="F316" s="241" t="s">
        <v>159</v>
      </c>
      <c r="G316" s="239"/>
      <c r="H316" s="242">
        <v>1</v>
      </c>
      <c r="I316" s="243"/>
      <c r="J316" s="239"/>
      <c r="K316" s="239"/>
      <c r="L316" s="244"/>
      <c r="M316" s="245"/>
      <c r="N316" s="246"/>
      <c r="O316" s="246"/>
      <c r="P316" s="246"/>
      <c r="Q316" s="246"/>
      <c r="R316" s="246"/>
      <c r="S316" s="246"/>
      <c r="T316" s="247"/>
      <c r="AT316" s="248" t="s">
        <v>157</v>
      </c>
      <c r="AU316" s="248" t="s">
        <v>88</v>
      </c>
      <c r="AV316" s="14" t="s">
        <v>153</v>
      </c>
      <c r="AW316" s="14" t="s">
        <v>32</v>
      </c>
      <c r="AX316" s="14" t="s">
        <v>86</v>
      </c>
      <c r="AY316" s="248" t="s">
        <v>147</v>
      </c>
    </row>
    <row r="317" spans="1:65" s="12" customFormat="1" ht="22.9" customHeight="1">
      <c r="B317" s="194"/>
      <c r="C317" s="195"/>
      <c r="D317" s="196" t="s">
        <v>77</v>
      </c>
      <c r="E317" s="208" t="s">
        <v>408</v>
      </c>
      <c r="F317" s="208" t="s">
        <v>409</v>
      </c>
      <c r="G317" s="195"/>
      <c r="H317" s="195"/>
      <c r="I317" s="198"/>
      <c r="J317" s="209">
        <f>BK317</f>
        <v>0</v>
      </c>
      <c r="K317" s="195"/>
      <c r="L317" s="200"/>
      <c r="M317" s="201"/>
      <c r="N317" s="202"/>
      <c r="O317" s="202"/>
      <c r="P317" s="203">
        <f>SUM(P318:P319)</f>
        <v>0</v>
      </c>
      <c r="Q317" s="202"/>
      <c r="R317" s="203">
        <f>SUM(R318:R319)</f>
        <v>0</v>
      </c>
      <c r="S317" s="202"/>
      <c r="T317" s="204">
        <f>SUM(T318:T319)</f>
        <v>0</v>
      </c>
      <c r="AR317" s="205" t="s">
        <v>86</v>
      </c>
      <c r="AT317" s="206" t="s">
        <v>77</v>
      </c>
      <c r="AU317" s="206" t="s">
        <v>86</v>
      </c>
      <c r="AY317" s="205" t="s">
        <v>147</v>
      </c>
      <c r="BK317" s="207">
        <f>SUM(BK318:BK319)</f>
        <v>0</v>
      </c>
    </row>
    <row r="318" spans="1:65" s="2" customFormat="1" ht="16.5" customHeight="1">
      <c r="A318" s="35"/>
      <c r="B318" s="36"/>
      <c r="C318" s="210" t="s">
        <v>410</v>
      </c>
      <c r="D318" s="210" t="s">
        <v>149</v>
      </c>
      <c r="E318" s="211" t="s">
        <v>411</v>
      </c>
      <c r="F318" s="212" t="s">
        <v>412</v>
      </c>
      <c r="G318" s="213" t="s">
        <v>413</v>
      </c>
      <c r="H318" s="214">
        <v>1062.7170000000001</v>
      </c>
      <c r="I318" s="215"/>
      <c r="J318" s="216">
        <f>ROUND(I318*H318,2)</f>
        <v>0</v>
      </c>
      <c r="K318" s="217"/>
      <c r="L318" s="38"/>
      <c r="M318" s="218" t="s">
        <v>1</v>
      </c>
      <c r="N318" s="219" t="s">
        <v>43</v>
      </c>
      <c r="O318" s="72"/>
      <c r="P318" s="220">
        <f>O318*H318</f>
        <v>0</v>
      </c>
      <c r="Q318" s="220">
        <v>0</v>
      </c>
      <c r="R318" s="220">
        <f>Q318*H318</f>
        <v>0</v>
      </c>
      <c r="S318" s="220">
        <v>0</v>
      </c>
      <c r="T318" s="221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2" t="s">
        <v>153</v>
      </c>
      <c r="AT318" s="222" t="s">
        <v>149</v>
      </c>
      <c r="AU318" s="222" t="s">
        <v>88</v>
      </c>
      <c r="AY318" s="17" t="s">
        <v>147</v>
      </c>
      <c r="BE318" s="115">
        <f>IF(N318="základní",J318,0)</f>
        <v>0</v>
      </c>
      <c r="BF318" s="115">
        <f>IF(N318="snížená",J318,0)</f>
        <v>0</v>
      </c>
      <c r="BG318" s="115">
        <f>IF(N318="zákl. přenesená",J318,0)</f>
        <v>0</v>
      </c>
      <c r="BH318" s="115">
        <f>IF(N318="sníž. přenesená",J318,0)</f>
        <v>0</v>
      </c>
      <c r="BI318" s="115">
        <f>IF(N318="nulová",J318,0)</f>
        <v>0</v>
      </c>
      <c r="BJ318" s="17" t="s">
        <v>86</v>
      </c>
      <c r="BK318" s="115">
        <f>ROUND(I318*H318,2)</f>
        <v>0</v>
      </c>
      <c r="BL318" s="17" t="s">
        <v>153</v>
      </c>
      <c r="BM318" s="222" t="s">
        <v>414</v>
      </c>
    </row>
    <row r="319" spans="1:65" s="2" customFormat="1" ht="19.5">
      <c r="A319" s="35"/>
      <c r="B319" s="36"/>
      <c r="C319" s="37"/>
      <c r="D319" s="223" t="s">
        <v>155</v>
      </c>
      <c r="E319" s="37"/>
      <c r="F319" s="224" t="s">
        <v>415</v>
      </c>
      <c r="G319" s="37"/>
      <c r="H319" s="37"/>
      <c r="I319" s="179"/>
      <c r="J319" s="37"/>
      <c r="K319" s="37"/>
      <c r="L319" s="38"/>
      <c r="M319" s="272"/>
      <c r="N319" s="273"/>
      <c r="O319" s="274"/>
      <c r="P319" s="274"/>
      <c r="Q319" s="274"/>
      <c r="R319" s="274"/>
      <c r="S319" s="274"/>
      <c r="T319" s="275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7" t="s">
        <v>155</v>
      </c>
      <c r="AU319" s="17" t="s">
        <v>88</v>
      </c>
    </row>
    <row r="320" spans="1:65" s="2" customFormat="1" ht="6.95" customHeight="1">
      <c r="A320" s="35"/>
      <c r="B320" s="55"/>
      <c r="C320" s="56"/>
      <c r="D320" s="56"/>
      <c r="E320" s="56"/>
      <c r="F320" s="56"/>
      <c r="G320" s="56"/>
      <c r="H320" s="56"/>
      <c r="I320" s="56"/>
      <c r="J320" s="56"/>
      <c r="K320" s="56"/>
      <c r="L320" s="38"/>
      <c r="M320" s="35"/>
      <c r="O320" s="35"/>
      <c r="P320" s="35"/>
      <c r="Q320" s="35"/>
      <c r="R320" s="35"/>
      <c r="S320" s="35"/>
      <c r="T320" s="35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</row>
  </sheetData>
  <autoFilter ref="C130:K319" xr:uid="{00000000-0009-0000-0000-000001000000}"/>
  <mergeCells count="14">
    <mergeCell ref="D109:F109"/>
    <mergeCell ref="E121:H121"/>
    <mergeCell ref="E123:H123"/>
    <mergeCell ref="L2:V2"/>
    <mergeCell ref="E87:H87"/>
    <mergeCell ref="D105:F105"/>
    <mergeCell ref="D106:F106"/>
    <mergeCell ref="D107:F107"/>
    <mergeCell ref="D108:F10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2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7" t="s">
        <v>91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20"/>
      <c r="AT3" s="17" t="s">
        <v>88</v>
      </c>
    </row>
    <row r="4" spans="1:46" s="1" customFormat="1" ht="24.95" customHeight="1">
      <c r="B4" s="20"/>
      <c r="D4" s="124" t="s">
        <v>110</v>
      </c>
      <c r="L4" s="20"/>
      <c r="M4" s="125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6" t="s">
        <v>16</v>
      </c>
      <c r="L6" s="20"/>
    </row>
    <row r="7" spans="1:46" s="1" customFormat="1" ht="26.25" customHeight="1">
      <c r="B7" s="20"/>
      <c r="E7" s="323" t="str">
        <f>'Rekapitulace stavby'!K6</f>
        <v>Dyje, rovnovážná dynamika odtokových poměrů - napojení odstavených ramen D20 a D21</v>
      </c>
      <c r="F7" s="324"/>
      <c r="G7" s="324"/>
      <c r="H7" s="324"/>
      <c r="L7" s="20"/>
    </row>
    <row r="8" spans="1:46" s="2" customFormat="1" ht="12" customHeight="1">
      <c r="A8" s="35"/>
      <c r="B8" s="38"/>
      <c r="C8" s="35"/>
      <c r="D8" s="126" t="s">
        <v>111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25" t="s">
        <v>416</v>
      </c>
      <c r="F9" s="326"/>
      <c r="G9" s="326"/>
      <c r="H9" s="32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6" t="s">
        <v>18</v>
      </c>
      <c r="E11" s="35"/>
      <c r="F11" s="127" t="s">
        <v>1</v>
      </c>
      <c r="G11" s="35"/>
      <c r="H11" s="35"/>
      <c r="I11" s="126" t="s">
        <v>19</v>
      </c>
      <c r="J11" s="12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6" t="s">
        <v>20</v>
      </c>
      <c r="E12" s="35"/>
      <c r="F12" s="127" t="s">
        <v>21</v>
      </c>
      <c r="G12" s="35"/>
      <c r="H12" s="35"/>
      <c r="I12" s="126" t="s">
        <v>22</v>
      </c>
      <c r="J12" s="128" t="str">
        <f>'Rekapitulace stavby'!AN8</f>
        <v>5. 11. 2022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6" t="s">
        <v>24</v>
      </c>
      <c r="E14" s="35"/>
      <c r="F14" s="35"/>
      <c r="G14" s="35"/>
      <c r="H14" s="35"/>
      <c r="I14" s="126" t="s">
        <v>25</v>
      </c>
      <c r="J14" s="12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27" t="s">
        <v>26</v>
      </c>
      <c r="F15" s="35"/>
      <c r="G15" s="35"/>
      <c r="H15" s="35"/>
      <c r="I15" s="126" t="s">
        <v>27</v>
      </c>
      <c r="J15" s="12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6" t="s">
        <v>28</v>
      </c>
      <c r="E17" s="35"/>
      <c r="F17" s="35"/>
      <c r="G17" s="35"/>
      <c r="H17" s="35"/>
      <c r="I17" s="126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27" t="str">
        <f>'Rekapitulace stavby'!E14</f>
        <v>Vyplň údaj</v>
      </c>
      <c r="F18" s="328"/>
      <c r="G18" s="328"/>
      <c r="H18" s="328"/>
      <c r="I18" s="126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6" t="s">
        <v>30</v>
      </c>
      <c r="E20" s="35"/>
      <c r="F20" s="35"/>
      <c r="G20" s="35"/>
      <c r="H20" s="35"/>
      <c r="I20" s="126" t="s">
        <v>25</v>
      </c>
      <c r="J20" s="127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27" t="s">
        <v>31</v>
      </c>
      <c r="F21" s="35"/>
      <c r="G21" s="35"/>
      <c r="H21" s="35"/>
      <c r="I21" s="126" t="s">
        <v>27</v>
      </c>
      <c r="J21" s="127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6" t="s">
        <v>33</v>
      </c>
      <c r="E23" s="35"/>
      <c r="F23" s="35"/>
      <c r="G23" s="35"/>
      <c r="H23" s="35"/>
      <c r="I23" s="126" t="s">
        <v>25</v>
      </c>
      <c r="J23" s="12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27" t="str">
        <f>IF('Rekapitulace stavby'!E20="","",'Rekapitulace stavby'!E20)</f>
        <v xml:space="preserve"> </v>
      </c>
      <c r="F24" s="35"/>
      <c r="G24" s="35"/>
      <c r="H24" s="35"/>
      <c r="I24" s="126" t="s">
        <v>27</v>
      </c>
      <c r="J24" s="12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6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9"/>
      <c r="B27" s="130"/>
      <c r="C27" s="129"/>
      <c r="D27" s="129"/>
      <c r="E27" s="329" t="s">
        <v>1</v>
      </c>
      <c r="F27" s="329"/>
      <c r="G27" s="329"/>
      <c r="H27" s="329"/>
      <c r="I27" s="129"/>
      <c r="J27" s="129"/>
      <c r="K27" s="129"/>
      <c r="L27" s="131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</row>
    <row r="28" spans="1:31" s="2" customFormat="1" ht="6.95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132"/>
      <c r="E29" s="132"/>
      <c r="F29" s="132"/>
      <c r="G29" s="132"/>
      <c r="H29" s="132"/>
      <c r="I29" s="132"/>
      <c r="J29" s="132"/>
      <c r="K29" s="132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4.45" customHeight="1">
      <c r="A30" s="35"/>
      <c r="B30" s="38"/>
      <c r="C30" s="35"/>
      <c r="D30" s="127" t="s">
        <v>113</v>
      </c>
      <c r="E30" s="35"/>
      <c r="F30" s="35"/>
      <c r="G30" s="35"/>
      <c r="H30" s="35"/>
      <c r="I30" s="35"/>
      <c r="J30" s="133">
        <f>J96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14.45" customHeight="1">
      <c r="A31" s="35"/>
      <c r="B31" s="38"/>
      <c r="C31" s="35"/>
      <c r="D31" s="134" t="s">
        <v>104</v>
      </c>
      <c r="E31" s="35"/>
      <c r="F31" s="35"/>
      <c r="G31" s="35"/>
      <c r="H31" s="35"/>
      <c r="I31" s="35"/>
      <c r="J31" s="133">
        <f>J103</f>
        <v>0</v>
      </c>
      <c r="K31" s="3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38"/>
      <c r="C32" s="35"/>
      <c r="D32" s="135" t="s">
        <v>38</v>
      </c>
      <c r="E32" s="35"/>
      <c r="F32" s="35"/>
      <c r="G32" s="35"/>
      <c r="H32" s="35"/>
      <c r="I32" s="35"/>
      <c r="J32" s="136">
        <f>ROUND(J30 + J31,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2"/>
      <c r="E33" s="132"/>
      <c r="F33" s="132"/>
      <c r="G33" s="132"/>
      <c r="H33" s="132"/>
      <c r="I33" s="132"/>
      <c r="J33" s="132"/>
      <c r="K33" s="132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35"/>
      <c r="F34" s="137" t="s">
        <v>40</v>
      </c>
      <c r="G34" s="35"/>
      <c r="H34" s="35"/>
      <c r="I34" s="137" t="s">
        <v>39</v>
      </c>
      <c r="J34" s="137" t="s">
        <v>41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38"/>
      <c r="C35" s="35"/>
      <c r="D35" s="138" t="s">
        <v>42</v>
      </c>
      <c r="E35" s="126" t="s">
        <v>43</v>
      </c>
      <c r="F35" s="139">
        <f>ROUND((SUM(BE103:BE110) + SUM(BE130:BE225)),  2)</f>
        <v>0</v>
      </c>
      <c r="G35" s="35"/>
      <c r="H35" s="35"/>
      <c r="I35" s="140">
        <v>0.21</v>
      </c>
      <c r="J35" s="139">
        <f>ROUND(((SUM(BE103:BE110) + SUM(BE130:BE225))*I35),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126" t="s">
        <v>44</v>
      </c>
      <c r="F36" s="139">
        <f>ROUND((SUM(BF103:BF110) + SUM(BF130:BF225)),  2)</f>
        <v>0</v>
      </c>
      <c r="G36" s="35"/>
      <c r="H36" s="35"/>
      <c r="I36" s="140">
        <v>0.12</v>
      </c>
      <c r="J36" s="139">
        <f>ROUND(((SUM(BF103:BF110) + SUM(BF130:BF225))*I36),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6" t="s">
        <v>45</v>
      </c>
      <c r="F37" s="139">
        <f>ROUND((SUM(BG103:BG110) + SUM(BG130:BG225)),  2)</f>
        <v>0</v>
      </c>
      <c r="G37" s="35"/>
      <c r="H37" s="35"/>
      <c r="I37" s="140">
        <v>0.21</v>
      </c>
      <c r="J37" s="139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38"/>
      <c r="C38" s="35"/>
      <c r="D38" s="35"/>
      <c r="E38" s="126" t="s">
        <v>46</v>
      </c>
      <c r="F38" s="139">
        <f>ROUND((SUM(BH103:BH110) + SUM(BH130:BH225)),  2)</f>
        <v>0</v>
      </c>
      <c r="G38" s="35"/>
      <c r="H38" s="35"/>
      <c r="I38" s="140">
        <v>0.12</v>
      </c>
      <c r="J38" s="139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26" t="s">
        <v>47</v>
      </c>
      <c r="F39" s="139">
        <f>ROUND((SUM(BI103:BI110) + SUM(BI130:BI225)),  2)</f>
        <v>0</v>
      </c>
      <c r="G39" s="35"/>
      <c r="H39" s="35"/>
      <c r="I39" s="140">
        <v>0</v>
      </c>
      <c r="J39" s="139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38"/>
      <c r="C41" s="141"/>
      <c r="D41" s="142" t="s">
        <v>48</v>
      </c>
      <c r="E41" s="143"/>
      <c r="F41" s="143"/>
      <c r="G41" s="144" t="s">
        <v>49</v>
      </c>
      <c r="H41" s="145" t="s">
        <v>50</v>
      </c>
      <c r="I41" s="143"/>
      <c r="J41" s="146">
        <f>SUM(J32:J39)</f>
        <v>0</v>
      </c>
      <c r="K41" s="147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38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8" t="s">
        <v>51</v>
      </c>
      <c r="E50" s="149"/>
      <c r="F50" s="149"/>
      <c r="G50" s="148" t="s">
        <v>52</v>
      </c>
      <c r="H50" s="149"/>
      <c r="I50" s="149"/>
      <c r="J50" s="149"/>
      <c r="K50" s="149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0" t="s">
        <v>53</v>
      </c>
      <c r="E61" s="151"/>
      <c r="F61" s="152" t="s">
        <v>54</v>
      </c>
      <c r="G61" s="150" t="s">
        <v>53</v>
      </c>
      <c r="H61" s="151"/>
      <c r="I61" s="151"/>
      <c r="J61" s="153" t="s">
        <v>54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48" t="s">
        <v>55</v>
      </c>
      <c r="E65" s="154"/>
      <c r="F65" s="154"/>
      <c r="G65" s="148" t="s">
        <v>56</v>
      </c>
      <c r="H65" s="154"/>
      <c r="I65" s="154"/>
      <c r="J65" s="154"/>
      <c r="K65" s="154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0" t="s">
        <v>53</v>
      </c>
      <c r="E76" s="151"/>
      <c r="F76" s="152" t="s">
        <v>54</v>
      </c>
      <c r="G76" s="150" t="s">
        <v>53</v>
      </c>
      <c r="H76" s="151"/>
      <c r="I76" s="151"/>
      <c r="J76" s="153" t="s">
        <v>54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114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30" t="str">
        <f>E7</f>
        <v>Dyje, rovnovážná dynamika odtokových poměrů - napojení odstavených ramen D20 a D21</v>
      </c>
      <c r="F85" s="331"/>
      <c r="G85" s="331"/>
      <c r="H85" s="33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111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6" t="str">
        <f>E9</f>
        <v>SO-02 - Napojení ramene D21 na dolním konci</v>
      </c>
      <c r="F87" s="332"/>
      <c r="G87" s="332"/>
      <c r="H87" s="33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20</v>
      </c>
      <c r="D89" s="37"/>
      <c r="E89" s="37"/>
      <c r="F89" s="27" t="str">
        <f>F12</f>
        <v>Břeclav</v>
      </c>
      <c r="G89" s="37"/>
      <c r="H89" s="37"/>
      <c r="I89" s="29" t="s">
        <v>22</v>
      </c>
      <c r="J89" s="67" t="str">
        <f>IF(J12="","",J12)</f>
        <v>5. 11. 2022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24</v>
      </c>
      <c r="D91" s="37"/>
      <c r="E91" s="37"/>
      <c r="F91" s="27" t="str">
        <f>E15</f>
        <v>Povodí Moravy, s.p.</v>
      </c>
      <c r="G91" s="37"/>
      <c r="H91" s="37"/>
      <c r="I91" s="29" t="s">
        <v>30</v>
      </c>
      <c r="J91" s="32" t="str">
        <f>E21</f>
        <v>Ing. Adam Balažovič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28</v>
      </c>
      <c r="D92" s="37"/>
      <c r="E92" s="37"/>
      <c r="F92" s="27" t="str">
        <f>IF(E18="","",E18)</f>
        <v>Vyplň údaj</v>
      </c>
      <c r="G92" s="37"/>
      <c r="H92" s="37"/>
      <c r="I92" s="29" t="s">
        <v>33</v>
      </c>
      <c r="J92" s="32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9" t="s">
        <v>115</v>
      </c>
      <c r="D94" s="120"/>
      <c r="E94" s="120"/>
      <c r="F94" s="120"/>
      <c r="G94" s="120"/>
      <c r="H94" s="120"/>
      <c r="I94" s="120"/>
      <c r="J94" s="160" t="s">
        <v>116</v>
      </c>
      <c r="K94" s="120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117</v>
      </c>
      <c r="D96" s="37"/>
      <c r="E96" s="37"/>
      <c r="F96" s="37"/>
      <c r="G96" s="37"/>
      <c r="H96" s="37"/>
      <c r="I96" s="37"/>
      <c r="J96" s="85">
        <f>J130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118</v>
      </c>
    </row>
    <row r="97" spans="1:65" s="9" customFormat="1" ht="24.95" customHeight="1">
      <c r="B97" s="162"/>
      <c r="C97" s="163"/>
      <c r="D97" s="164" t="s">
        <v>119</v>
      </c>
      <c r="E97" s="165"/>
      <c r="F97" s="165"/>
      <c r="G97" s="165"/>
      <c r="H97" s="165"/>
      <c r="I97" s="165"/>
      <c r="J97" s="166">
        <f>J131</f>
        <v>0</v>
      </c>
      <c r="K97" s="163"/>
      <c r="L97" s="167"/>
    </row>
    <row r="98" spans="1:65" s="10" customFormat="1" ht="19.899999999999999" customHeight="1">
      <c r="B98" s="168"/>
      <c r="C98" s="169"/>
      <c r="D98" s="170" t="s">
        <v>120</v>
      </c>
      <c r="E98" s="171"/>
      <c r="F98" s="171"/>
      <c r="G98" s="171"/>
      <c r="H98" s="171"/>
      <c r="I98" s="171"/>
      <c r="J98" s="172">
        <f>J132</f>
        <v>0</v>
      </c>
      <c r="K98" s="169"/>
      <c r="L98" s="173"/>
    </row>
    <row r="99" spans="1:65" s="10" customFormat="1" ht="19.899999999999999" customHeight="1">
      <c r="B99" s="168"/>
      <c r="C99" s="169"/>
      <c r="D99" s="170" t="s">
        <v>122</v>
      </c>
      <c r="E99" s="171"/>
      <c r="F99" s="171"/>
      <c r="G99" s="171"/>
      <c r="H99" s="171"/>
      <c r="I99" s="171"/>
      <c r="J99" s="172">
        <f>J213</f>
        <v>0</v>
      </c>
      <c r="K99" s="169"/>
      <c r="L99" s="173"/>
    </row>
    <row r="100" spans="1:65" s="10" customFormat="1" ht="19.899999999999999" customHeight="1">
      <c r="B100" s="168"/>
      <c r="C100" s="169"/>
      <c r="D100" s="170" t="s">
        <v>123</v>
      </c>
      <c r="E100" s="171"/>
      <c r="F100" s="171"/>
      <c r="G100" s="171"/>
      <c r="H100" s="171"/>
      <c r="I100" s="171"/>
      <c r="J100" s="172">
        <f>J223</f>
        <v>0</v>
      </c>
      <c r="K100" s="169"/>
      <c r="L100" s="173"/>
    </row>
    <row r="101" spans="1:65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65" s="2" customFormat="1" ht="6.9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65" s="2" customFormat="1" ht="29.25" customHeight="1">
      <c r="A103" s="35"/>
      <c r="B103" s="36"/>
      <c r="C103" s="161" t="s">
        <v>124</v>
      </c>
      <c r="D103" s="37"/>
      <c r="E103" s="37"/>
      <c r="F103" s="37"/>
      <c r="G103" s="37"/>
      <c r="H103" s="37"/>
      <c r="I103" s="37"/>
      <c r="J103" s="174">
        <f>ROUND(J104 + J105 + J106 + J107 + J108 + J109,2)</f>
        <v>0</v>
      </c>
      <c r="K103" s="37"/>
      <c r="L103" s="52"/>
      <c r="N103" s="175" t="s">
        <v>42</v>
      </c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65" s="2" customFormat="1" ht="18" customHeight="1">
      <c r="A104" s="35"/>
      <c r="B104" s="36"/>
      <c r="C104" s="37"/>
      <c r="D104" s="298" t="s">
        <v>125</v>
      </c>
      <c r="E104" s="295"/>
      <c r="F104" s="295"/>
      <c r="G104" s="37"/>
      <c r="H104" s="37"/>
      <c r="I104" s="37"/>
      <c r="J104" s="111">
        <v>0</v>
      </c>
      <c r="K104" s="37"/>
      <c r="L104" s="176"/>
      <c r="M104" s="177"/>
      <c r="N104" s="178" t="s">
        <v>43</v>
      </c>
      <c r="O104" s="177"/>
      <c r="P104" s="177"/>
      <c r="Q104" s="177"/>
      <c r="R104" s="177"/>
      <c r="S104" s="179"/>
      <c r="T104" s="179"/>
      <c r="U104" s="179"/>
      <c r="V104" s="179"/>
      <c r="W104" s="179"/>
      <c r="X104" s="179"/>
      <c r="Y104" s="179"/>
      <c r="Z104" s="179"/>
      <c r="AA104" s="179"/>
      <c r="AB104" s="179"/>
      <c r="AC104" s="179"/>
      <c r="AD104" s="179"/>
      <c r="AE104" s="179"/>
      <c r="AF104" s="177"/>
      <c r="AG104" s="177"/>
      <c r="AH104" s="177"/>
      <c r="AI104" s="177"/>
      <c r="AJ104" s="177"/>
      <c r="AK104" s="177"/>
      <c r="AL104" s="177"/>
      <c r="AM104" s="177"/>
      <c r="AN104" s="177"/>
      <c r="AO104" s="177"/>
      <c r="AP104" s="177"/>
      <c r="AQ104" s="177"/>
      <c r="AR104" s="177"/>
      <c r="AS104" s="177"/>
      <c r="AT104" s="177"/>
      <c r="AU104" s="177"/>
      <c r="AV104" s="177"/>
      <c r="AW104" s="177"/>
      <c r="AX104" s="177"/>
      <c r="AY104" s="180" t="s">
        <v>98</v>
      </c>
      <c r="AZ104" s="177"/>
      <c r="BA104" s="177"/>
      <c r="BB104" s="177"/>
      <c r="BC104" s="177"/>
      <c r="BD104" s="177"/>
      <c r="BE104" s="181">
        <f t="shared" ref="BE104:BE109" si="0">IF(N104="základní",J104,0)</f>
        <v>0</v>
      </c>
      <c r="BF104" s="181">
        <f t="shared" ref="BF104:BF109" si="1">IF(N104="snížená",J104,0)</f>
        <v>0</v>
      </c>
      <c r="BG104" s="181">
        <f t="shared" ref="BG104:BG109" si="2">IF(N104="zákl. přenesená",J104,0)</f>
        <v>0</v>
      </c>
      <c r="BH104" s="181">
        <f t="shared" ref="BH104:BH109" si="3">IF(N104="sníž. přenesená",J104,0)</f>
        <v>0</v>
      </c>
      <c r="BI104" s="181">
        <f t="shared" ref="BI104:BI109" si="4">IF(N104="nulová",J104,0)</f>
        <v>0</v>
      </c>
      <c r="BJ104" s="180" t="s">
        <v>86</v>
      </c>
      <c r="BK104" s="177"/>
      <c r="BL104" s="177"/>
      <c r="BM104" s="177"/>
    </row>
    <row r="105" spans="1:65" s="2" customFormat="1" ht="18" customHeight="1">
      <c r="A105" s="35"/>
      <c r="B105" s="36"/>
      <c r="C105" s="37"/>
      <c r="D105" s="298" t="s">
        <v>126</v>
      </c>
      <c r="E105" s="295"/>
      <c r="F105" s="295"/>
      <c r="G105" s="37"/>
      <c r="H105" s="37"/>
      <c r="I105" s="37"/>
      <c r="J105" s="111">
        <v>0</v>
      </c>
      <c r="K105" s="37"/>
      <c r="L105" s="176"/>
      <c r="M105" s="177"/>
      <c r="N105" s="178" t="s">
        <v>43</v>
      </c>
      <c r="O105" s="177"/>
      <c r="P105" s="177"/>
      <c r="Q105" s="177"/>
      <c r="R105" s="177"/>
      <c r="S105" s="179"/>
      <c r="T105" s="179"/>
      <c r="U105" s="179"/>
      <c r="V105" s="179"/>
      <c r="W105" s="179"/>
      <c r="X105" s="179"/>
      <c r="Y105" s="179"/>
      <c r="Z105" s="179"/>
      <c r="AA105" s="179"/>
      <c r="AB105" s="179"/>
      <c r="AC105" s="179"/>
      <c r="AD105" s="179"/>
      <c r="AE105" s="179"/>
      <c r="AF105" s="177"/>
      <c r="AG105" s="177"/>
      <c r="AH105" s="177"/>
      <c r="AI105" s="177"/>
      <c r="AJ105" s="177"/>
      <c r="AK105" s="177"/>
      <c r="AL105" s="177"/>
      <c r="AM105" s="177"/>
      <c r="AN105" s="177"/>
      <c r="AO105" s="177"/>
      <c r="AP105" s="177"/>
      <c r="AQ105" s="177"/>
      <c r="AR105" s="177"/>
      <c r="AS105" s="177"/>
      <c r="AT105" s="177"/>
      <c r="AU105" s="177"/>
      <c r="AV105" s="177"/>
      <c r="AW105" s="177"/>
      <c r="AX105" s="177"/>
      <c r="AY105" s="180" t="s">
        <v>98</v>
      </c>
      <c r="AZ105" s="177"/>
      <c r="BA105" s="177"/>
      <c r="BB105" s="177"/>
      <c r="BC105" s="177"/>
      <c r="BD105" s="177"/>
      <c r="BE105" s="181">
        <f t="shared" si="0"/>
        <v>0</v>
      </c>
      <c r="BF105" s="181">
        <f t="shared" si="1"/>
        <v>0</v>
      </c>
      <c r="BG105" s="181">
        <f t="shared" si="2"/>
        <v>0</v>
      </c>
      <c r="BH105" s="181">
        <f t="shared" si="3"/>
        <v>0</v>
      </c>
      <c r="BI105" s="181">
        <f t="shared" si="4"/>
        <v>0</v>
      </c>
      <c r="BJ105" s="180" t="s">
        <v>86</v>
      </c>
      <c r="BK105" s="177"/>
      <c r="BL105" s="177"/>
      <c r="BM105" s="177"/>
    </row>
    <row r="106" spans="1:65" s="2" customFormat="1" ht="18" customHeight="1">
      <c r="A106" s="35"/>
      <c r="B106" s="36"/>
      <c r="C106" s="37"/>
      <c r="D106" s="298" t="s">
        <v>127</v>
      </c>
      <c r="E106" s="295"/>
      <c r="F106" s="295"/>
      <c r="G106" s="37"/>
      <c r="H106" s="37"/>
      <c r="I106" s="37"/>
      <c r="J106" s="111">
        <v>0</v>
      </c>
      <c r="K106" s="37"/>
      <c r="L106" s="176"/>
      <c r="M106" s="177"/>
      <c r="N106" s="178" t="s">
        <v>43</v>
      </c>
      <c r="O106" s="177"/>
      <c r="P106" s="177"/>
      <c r="Q106" s="177"/>
      <c r="R106" s="177"/>
      <c r="S106" s="179"/>
      <c r="T106" s="179"/>
      <c r="U106" s="179"/>
      <c r="V106" s="179"/>
      <c r="W106" s="179"/>
      <c r="X106" s="179"/>
      <c r="Y106" s="179"/>
      <c r="Z106" s="179"/>
      <c r="AA106" s="179"/>
      <c r="AB106" s="179"/>
      <c r="AC106" s="179"/>
      <c r="AD106" s="179"/>
      <c r="AE106" s="179"/>
      <c r="AF106" s="177"/>
      <c r="AG106" s="177"/>
      <c r="AH106" s="177"/>
      <c r="AI106" s="177"/>
      <c r="AJ106" s="177"/>
      <c r="AK106" s="177"/>
      <c r="AL106" s="177"/>
      <c r="AM106" s="177"/>
      <c r="AN106" s="177"/>
      <c r="AO106" s="177"/>
      <c r="AP106" s="177"/>
      <c r="AQ106" s="177"/>
      <c r="AR106" s="177"/>
      <c r="AS106" s="177"/>
      <c r="AT106" s="177"/>
      <c r="AU106" s="177"/>
      <c r="AV106" s="177"/>
      <c r="AW106" s="177"/>
      <c r="AX106" s="177"/>
      <c r="AY106" s="180" t="s">
        <v>98</v>
      </c>
      <c r="AZ106" s="177"/>
      <c r="BA106" s="177"/>
      <c r="BB106" s="177"/>
      <c r="BC106" s="177"/>
      <c r="BD106" s="177"/>
      <c r="BE106" s="181">
        <f t="shared" si="0"/>
        <v>0</v>
      </c>
      <c r="BF106" s="181">
        <f t="shared" si="1"/>
        <v>0</v>
      </c>
      <c r="BG106" s="181">
        <f t="shared" si="2"/>
        <v>0</v>
      </c>
      <c r="BH106" s="181">
        <f t="shared" si="3"/>
        <v>0</v>
      </c>
      <c r="BI106" s="181">
        <f t="shared" si="4"/>
        <v>0</v>
      </c>
      <c r="BJ106" s="180" t="s">
        <v>86</v>
      </c>
      <c r="BK106" s="177"/>
      <c r="BL106" s="177"/>
      <c r="BM106" s="177"/>
    </row>
    <row r="107" spans="1:65" s="2" customFormat="1" ht="18" customHeight="1">
      <c r="A107" s="35"/>
      <c r="B107" s="36"/>
      <c r="C107" s="37"/>
      <c r="D107" s="298" t="s">
        <v>128</v>
      </c>
      <c r="E107" s="295"/>
      <c r="F107" s="295"/>
      <c r="G107" s="37"/>
      <c r="H107" s="37"/>
      <c r="I107" s="37"/>
      <c r="J107" s="111">
        <v>0</v>
      </c>
      <c r="K107" s="37"/>
      <c r="L107" s="176"/>
      <c r="M107" s="177"/>
      <c r="N107" s="178" t="s">
        <v>43</v>
      </c>
      <c r="O107" s="177"/>
      <c r="P107" s="177"/>
      <c r="Q107" s="177"/>
      <c r="R107" s="177"/>
      <c r="S107" s="179"/>
      <c r="T107" s="179"/>
      <c r="U107" s="179"/>
      <c r="V107" s="179"/>
      <c r="W107" s="179"/>
      <c r="X107" s="179"/>
      <c r="Y107" s="179"/>
      <c r="Z107" s="179"/>
      <c r="AA107" s="179"/>
      <c r="AB107" s="179"/>
      <c r="AC107" s="179"/>
      <c r="AD107" s="179"/>
      <c r="AE107" s="179"/>
      <c r="AF107" s="177"/>
      <c r="AG107" s="177"/>
      <c r="AH107" s="177"/>
      <c r="AI107" s="177"/>
      <c r="AJ107" s="177"/>
      <c r="AK107" s="177"/>
      <c r="AL107" s="177"/>
      <c r="AM107" s="177"/>
      <c r="AN107" s="177"/>
      <c r="AO107" s="177"/>
      <c r="AP107" s="177"/>
      <c r="AQ107" s="177"/>
      <c r="AR107" s="177"/>
      <c r="AS107" s="177"/>
      <c r="AT107" s="177"/>
      <c r="AU107" s="177"/>
      <c r="AV107" s="177"/>
      <c r="AW107" s="177"/>
      <c r="AX107" s="177"/>
      <c r="AY107" s="180" t="s">
        <v>98</v>
      </c>
      <c r="AZ107" s="177"/>
      <c r="BA107" s="177"/>
      <c r="BB107" s="177"/>
      <c r="BC107" s="177"/>
      <c r="BD107" s="177"/>
      <c r="BE107" s="181">
        <f t="shared" si="0"/>
        <v>0</v>
      </c>
      <c r="BF107" s="181">
        <f t="shared" si="1"/>
        <v>0</v>
      </c>
      <c r="BG107" s="181">
        <f t="shared" si="2"/>
        <v>0</v>
      </c>
      <c r="BH107" s="181">
        <f t="shared" si="3"/>
        <v>0</v>
      </c>
      <c r="BI107" s="181">
        <f t="shared" si="4"/>
        <v>0</v>
      </c>
      <c r="BJ107" s="180" t="s">
        <v>86</v>
      </c>
      <c r="BK107" s="177"/>
      <c r="BL107" s="177"/>
      <c r="BM107" s="177"/>
    </row>
    <row r="108" spans="1:65" s="2" customFormat="1" ht="18" customHeight="1">
      <c r="A108" s="35"/>
      <c r="B108" s="36"/>
      <c r="C108" s="37"/>
      <c r="D108" s="298" t="s">
        <v>129</v>
      </c>
      <c r="E108" s="295"/>
      <c r="F108" s="295"/>
      <c r="G108" s="37"/>
      <c r="H108" s="37"/>
      <c r="I108" s="37"/>
      <c r="J108" s="111">
        <v>0</v>
      </c>
      <c r="K108" s="37"/>
      <c r="L108" s="176"/>
      <c r="M108" s="177"/>
      <c r="N108" s="178" t="s">
        <v>43</v>
      </c>
      <c r="O108" s="177"/>
      <c r="P108" s="177"/>
      <c r="Q108" s="177"/>
      <c r="R108" s="177"/>
      <c r="S108" s="179"/>
      <c r="T108" s="179"/>
      <c r="U108" s="179"/>
      <c r="V108" s="179"/>
      <c r="W108" s="179"/>
      <c r="X108" s="179"/>
      <c r="Y108" s="179"/>
      <c r="Z108" s="179"/>
      <c r="AA108" s="179"/>
      <c r="AB108" s="179"/>
      <c r="AC108" s="179"/>
      <c r="AD108" s="179"/>
      <c r="AE108" s="179"/>
      <c r="AF108" s="177"/>
      <c r="AG108" s="177"/>
      <c r="AH108" s="177"/>
      <c r="AI108" s="177"/>
      <c r="AJ108" s="177"/>
      <c r="AK108" s="177"/>
      <c r="AL108" s="177"/>
      <c r="AM108" s="177"/>
      <c r="AN108" s="177"/>
      <c r="AO108" s="177"/>
      <c r="AP108" s="177"/>
      <c r="AQ108" s="177"/>
      <c r="AR108" s="177"/>
      <c r="AS108" s="177"/>
      <c r="AT108" s="177"/>
      <c r="AU108" s="177"/>
      <c r="AV108" s="177"/>
      <c r="AW108" s="177"/>
      <c r="AX108" s="177"/>
      <c r="AY108" s="180" t="s">
        <v>98</v>
      </c>
      <c r="AZ108" s="177"/>
      <c r="BA108" s="177"/>
      <c r="BB108" s="177"/>
      <c r="BC108" s="177"/>
      <c r="BD108" s="177"/>
      <c r="BE108" s="181">
        <f t="shared" si="0"/>
        <v>0</v>
      </c>
      <c r="BF108" s="181">
        <f t="shared" si="1"/>
        <v>0</v>
      </c>
      <c r="BG108" s="181">
        <f t="shared" si="2"/>
        <v>0</v>
      </c>
      <c r="BH108" s="181">
        <f t="shared" si="3"/>
        <v>0</v>
      </c>
      <c r="BI108" s="181">
        <f t="shared" si="4"/>
        <v>0</v>
      </c>
      <c r="BJ108" s="180" t="s">
        <v>86</v>
      </c>
      <c r="BK108" s="177"/>
      <c r="BL108" s="177"/>
      <c r="BM108" s="177"/>
    </row>
    <row r="109" spans="1:65" s="2" customFormat="1" ht="18" customHeight="1">
      <c r="A109" s="35"/>
      <c r="B109" s="36"/>
      <c r="C109" s="37"/>
      <c r="D109" s="110" t="s">
        <v>130</v>
      </c>
      <c r="E109" s="37"/>
      <c r="F109" s="37"/>
      <c r="G109" s="37"/>
      <c r="H109" s="37"/>
      <c r="I109" s="37"/>
      <c r="J109" s="111">
        <f>ROUND(J30*T109,2)</f>
        <v>0</v>
      </c>
      <c r="K109" s="37"/>
      <c r="L109" s="176"/>
      <c r="M109" s="177"/>
      <c r="N109" s="178" t="s">
        <v>43</v>
      </c>
      <c r="O109" s="177"/>
      <c r="P109" s="177"/>
      <c r="Q109" s="177"/>
      <c r="R109" s="177"/>
      <c r="S109" s="179"/>
      <c r="T109" s="179"/>
      <c r="U109" s="179"/>
      <c r="V109" s="179"/>
      <c r="W109" s="179"/>
      <c r="X109" s="179"/>
      <c r="Y109" s="179"/>
      <c r="Z109" s="179"/>
      <c r="AA109" s="179"/>
      <c r="AB109" s="179"/>
      <c r="AC109" s="179"/>
      <c r="AD109" s="179"/>
      <c r="AE109" s="179"/>
      <c r="AF109" s="177"/>
      <c r="AG109" s="177"/>
      <c r="AH109" s="177"/>
      <c r="AI109" s="177"/>
      <c r="AJ109" s="177"/>
      <c r="AK109" s="177"/>
      <c r="AL109" s="177"/>
      <c r="AM109" s="177"/>
      <c r="AN109" s="177"/>
      <c r="AO109" s="177"/>
      <c r="AP109" s="177"/>
      <c r="AQ109" s="177"/>
      <c r="AR109" s="177"/>
      <c r="AS109" s="177"/>
      <c r="AT109" s="177"/>
      <c r="AU109" s="177"/>
      <c r="AV109" s="177"/>
      <c r="AW109" s="177"/>
      <c r="AX109" s="177"/>
      <c r="AY109" s="180" t="s">
        <v>131</v>
      </c>
      <c r="AZ109" s="177"/>
      <c r="BA109" s="177"/>
      <c r="BB109" s="177"/>
      <c r="BC109" s="177"/>
      <c r="BD109" s="177"/>
      <c r="BE109" s="181">
        <f t="shared" si="0"/>
        <v>0</v>
      </c>
      <c r="BF109" s="181">
        <f t="shared" si="1"/>
        <v>0</v>
      </c>
      <c r="BG109" s="181">
        <f t="shared" si="2"/>
        <v>0</v>
      </c>
      <c r="BH109" s="181">
        <f t="shared" si="3"/>
        <v>0</v>
      </c>
      <c r="BI109" s="181">
        <f t="shared" si="4"/>
        <v>0</v>
      </c>
      <c r="BJ109" s="180" t="s">
        <v>86</v>
      </c>
      <c r="BK109" s="177"/>
      <c r="BL109" s="177"/>
      <c r="BM109" s="177"/>
    </row>
    <row r="110" spans="1:65" s="2" customFormat="1" ht="11.25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65" s="2" customFormat="1" ht="29.25" customHeight="1">
      <c r="A111" s="35"/>
      <c r="B111" s="36"/>
      <c r="C111" s="119" t="s">
        <v>109</v>
      </c>
      <c r="D111" s="120"/>
      <c r="E111" s="120"/>
      <c r="F111" s="120"/>
      <c r="G111" s="120"/>
      <c r="H111" s="120"/>
      <c r="I111" s="120"/>
      <c r="J111" s="121">
        <f>ROUND(J96+J103,2)</f>
        <v>0</v>
      </c>
      <c r="K111" s="120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65" s="2" customFormat="1" ht="6.95" customHeight="1">
      <c r="A112" s="35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pans="1:31" s="2" customFormat="1" ht="6.95" customHeight="1">
      <c r="A116" s="35"/>
      <c r="B116" s="57"/>
      <c r="C116" s="58"/>
      <c r="D116" s="58"/>
      <c r="E116" s="58"/>
      <c r="F116" s="58"/>
      <c r="G116" s="58"/>
      <c r="H116" s="58"/>
      <c r="I116" s="58"/>
      <c r="J116" s="58"/>
      <c r="K116" s="58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24.95" customHeight="1">
      <c r="A117" s="35"/>
      <c r="B117" s="36"/>
      <c r="C117" s="23" t="s">
        <v>132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2" customHeight="1">
      <c r="A119" s="35"/>
      <c r="B119" s="36"/>
      <c r="C119" s="29" t="s">
        <v>16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26.25" customHeight="1">
      <c r="A120" s="35"/>
      <c r="B120" s="36"/>
      <c r="C120" s="37"/>
      <c r="D120" s="37"/>
      <c r="E120" s="330" t="str">
        <f>E7</f>
        <v>Dyje, rovnovážná dynamika odtokových poměrů - napojení odstavených ramen D20 a D21</v>
      </c>
      <c r="F120" s="331"/>
      <c r="G120" s="331"/>
      <c r="H120" s="331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29" t="s">
        <v>111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276" t="str">
        <f>E9</f>
        <v>SO-02 - Napojení ramene D21 na dolním konci</v>
      </c>
      <c r="F122" s="332"/>
      <c r="G122" s="332"/>
      <c r="H122" s="332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29" t="s">
        <v>20</v>
      </c>
      <c r="D124" s="37"/>
      <c r="E124" s="37"/>
      <c r="F124" s="27" t="str">
        <f>F12</f>
        <v>Břeclav</v>
      </c>
      <c r="G124" s="37"/>
      <c r="H124" s="37"/>
      <c r="I124" s="29" t="s">
        <v>22</v>
      </c>
      <c r="J124" s="67" t="str">
        <f>IF(J12="","",J12)</f>
        <v>5. 11. 2022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29" t="s">
        <v>24</v>
      </c>
      <c r="D126" s="37"/>
      <c r="E126" s="37"/>
      <c r="F126" s="27" t="str">
        <f>E15</f>
        <v>Povodí Moravy, s.p.</v>
      </c>
      <c r="G126" s="37"/>
      <c r="H126" s="37"/>
      <c r="I126" s="29" t="s">
        <v>30</v>
      </c>
      <c r="J126" s="32" t="str">
        <f>E21</f>
        <v>Ing. Adam Balažovič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" customHeight="1">
      <c r="A127" s="35"/>
      <c r="B127" s="36"/>
      <c r="C127" s="29" t="s">
        <v>28</v>
      </c>
      <c r="D127" s="37"/>
      <c r="E127" s="37"/>
      <c r="F127" s="27" t="str">
        <f>IF(E18="","",E18)</f>
        <v>Vyplň údaj</v>
      </c>
      <c r="G127" s="37"/>
      <c r="H127" s="37"/>
      <c r="I127" s="29" t="s">
        <v>33</v>
      </c>
      <c r="J127" s="32" t="str">
        <f>E24</f>
        <v xml:space="preserve"> 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0.3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11" customFormat="1" ht="29.25" customHeight="1">
      <c r="A129" s="182"/>
      <c r="B129" s="183"/>
      <c r="C129" s="184" t="s">
        <v>133</v>
      </c>
      <c r="D129" s="185" t="s">
        <v>63</v>
      </c>
      <c r="E129" s="185" t="s">
        <v>59</v>
      </c>
      <c r="F129" s="185" t="s">
        <v>60</v>
      </c>
      <c r="G129" s="185" t="s">
        <v>134</v>
      </c>
      <c r="H129" s="185" t="s">
        <v>135</v>
      </c>
      <c r="I129" s="185" t="s">
        <v>136</v>
      </c>
      <c r="J129" s="186" t="s">
        <v>116</v>
      </c>
      <c r="K129" s="187" t="s">
        <v>137</v>
      </c>
      <c r="L129" s="188"/>
      <c r="M129" s="76" t="s">
        <v>1</v>
      </c>
      <c r="N129" s="77" t="s">
        <v>42</v>
      </c>
      <c r="O129" s="77" t="s">
        <v>138</v>
      </c>
      <c r="P129" s="77" t="s">
        <v>139</v>
      </c>
      <c r="Q129" s="77" t="s">
        <v>140</v>
      </c>
      <c r="R129" s="77" t="s">
        <v>141</v>
      </c>
      <c r="S129" s="77" t="s">
        <v>142</v>
      </c>
      <c r="T129" s="78" t="s">
        <v>143</v>
      </c>
      <c r="U129" s="182"/>
      <c r="V129" s="182"/>
      <c r="W129" s="182"/>
      <c r="X129" s="182"/>
      <c r="Y129" s="182"/>
      <c r="Z129" s="182"/>
      <c r="AA129" s="182"/>
      <c r="AB129" s="182"/>
      <c r="AC129" s="182"/>
      <c r="AD129" s="182"/>
      <c r="AE129" s="182"/>
    </row>
    <row r="130" spans="1:65" s="2" customFormat="1" ht="22.9" customHeight="1">
      <c r="A130" s="35"/>
      <c r="B130" s="36"/>
      <c r="C130" s="83" t="s">
        <v>144</v>
      </c>
      <c r="D130" s="37"/>
      <c r="E130" s="37"/>
      <c r="F130" s="37"/>
      <c r="G130" s="37"/>
      <c r="H130" s="37"/>
      <c r="I130" s="37"/>
      <c r="J130" s="189">
        <f>BK130</f>
        <v>0</v>
      </c>
      <c r="K130" s="37"/>
      <c r="L130" s="38"/>
      <c r="M130" s="79"/>
      <c r="N130" s="190"/>
      <c r="O130" s="80"/>
      <c r="P130" s="191">
        <f>P131</f>
        <v>0</v>
      </c>
      <c r="Q130" s="80"/>
      <c r="R130" s="191">
        <f>R131</f>
        <v>20</v>
      </c>
      <c r="S130" s="80"/>
      <c r="T130" s="192">
        <f>T131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7" t="s">
        <v>77</v>
      </c>
      <c r="AU130" s="17" t="s">
        <v>118</v>
      </c>
      <c r="BK130" s="193">
        <f>BK131</f>
        <v>0</v>
      </c>
    </row>
    <row r="131" spans="1:65" s="12" customFormat="1" ht="25.9" customHeight="1">
      <c r="B131" s="194"/>
      <c r="C131" s="195"/>
      <c r="D131" s="196" t="s">
        <v>77</v>
      </c>
      <c r="E131" s="197" t="s">
        <v>145</v>
      </c>
      <c r="F131" s="197" t="s">
        <v>146</v>
      </c>
      <c r="G131" s="195"/>
      <c r="H131" s="195"/>
      <c r="I131" s="198"/>
      <c r="J131" s="199">
        <f>BK131</f>
        <v>0</v>
      </c>
      <c r="K131" s="195"/>
      <c r="L131" s="200"/>
      <c r="M131" s="201"/>
      <c r="N131" s="202"/>
      <c r="O131" s="202"/>
      <c r="P131" s="203">
        <f>P132+P213+P223</f>
        <v>0</v>
      </c>
      <c r="Q131" s="202"/>
      <c r="R131" s="203">
        <f>R132+R213+R223</f>
        <v>20</v>
      </c>
      <c r="S131" s="202"/>
      <c r="T131" s="204">
        <f>T132+T213+T223</f>
        <v>0</v>
      </c>
      <c r="AR131" s="205" t="s">
        <v>86</v>
      </c>
      <c r="AT131" s="206" t="s">
        <v>77</v>
      </c>
      <c r="AU131" s="206" t="s">
        <v>78</v>
      </c>
      <c r="AY131" s="205" t="s">
        <v>147</v>
      </c>
      <c r="BK131" s="207">
        <f>BK132+BK213+BK223</f>
        <v>0</v>
      </c>
    </row>
    <row r="132" spans="1:65" s="12" customFormat="1" ht="22.9" customHeight="1">
      <c r="B132" s="194"/>
      <c r="C132" s="195"/>
      <c r="D132" s="196" t="s">
        <v>77</v>
      </c>
      <c r="E132" s="208" t="s">
        <v>86</v>
      </c>
      <c r="F132" s="208" t="s">
        <v>148</v>
      </c>
      <c r="G132" s="195"/>
      <c r="H132" s="195"/>
      <c r="I132" s="198"/>
      <c r="J132" s="209">
        <f>BK132</f>
        <v>0</v>
      </c>
      <c r="K132" s="195"/>
      <c r="L132" s="200"/>
      <c r="M132" s="201"/>
      <c r="N132" s="202"/>
      <c r="O132" s="202"/>
      <c r="P132" s="203">
        <f>SUM(P133:P212)</f>
        <v>0</v>
      </c>
      <c r="Q132" s="202"/>
      <c r="R132" s="203">
        <f>SUM(R133:R212)</f>
        <v>0</v>
      </c>
      <c r="S132" s="202"/>
      <c r="T132" s="204">
        <f>SUM(T133:T212)</f>
        <v>0</v>
      </c>
      <c r="AR132" s="205" t="s">
        <v>86</v>
      </c>
      <c r="AT132" s="206" t="s">
        <v>77</v>
      </c>
      <c r="AU132" s="206" t="s">
        <v>86</v>
      </c>
      <c r="AY132" s="205" t="s">
        <v>147</v>
      </c>
      <c r="BK132" s="207">
        <f>SUM(BK133:BK212)</f>
        <v>0</v>
      </c>
    </row>
    <row r="133" spans="1:65" s="2" customFormat="1" ht="37.9" customHeight="1">
      <c r="A133" s="35"/>
      <c r="B133" s="36"/>
      <c r="C133" s="210" t="s">
        <v>86</v>
      </c>
      <c r="D133" s="210" t="s">
        <v>149</v>
      </c>
      <c r="E133" s="211" t="s">
        <v>150</v>
      </c>
      <c r="F133" s="212" t="s">
        <v>151</v>
      </c>
      <c r="G133" s="213" t="s">
        <v>152</v>
      </c>
      <c r="H133" s="214">
        <v>350</v>
      </c>
      <c r="I133" s="215"/>
      <c r="J133" s="216">
        <f>ROUND(I133*H133,2)</f>
        <v>0</v>
      </c>
      <c r="K133" s="217"/>
      <c r="L133" s="38"/>
      <c r="M133" s="218" t="s">
        <v>1</v>
      </c>
      <c r="N133" s="219" t="s">
        <v>43</v>
      </c>
      <c r="O133" s="72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2" t="s">
        <v>153</v>
      </c>
      <c r="AT133" s="222" t="s">
        <v>149</v>
      </c>
      <c r="AU133" s="222" t="s">
        <v>88</v>
      </c>
      <c r="AY133" s="17" t="s">
        <v>147</v>
      </c>
      <c r="BE133" s="115">
        <f>IF(N133="základní",J133,0)</f>
        <v>0</v>
      </c>
      <c r="BF133" s="115">
        <f>IF(N133="snížená",J133,0)</f>
        <v>0</v>
      </c>
      <c r="BG133" s="115">
        <f>IF(N133="zákl. přenesená",J133,0)</f>
        <v>0</v>
      </c>
      <c r="BH133" s="115">
        <f>IF(N133="sníž. přenesená",J133,0)</f>
        <v>0</v>
      </c>
      <c r="BI133" s="115">
        <f>IF(N133="nulová",J133,0)</f>
        <v>0</v>
      </c>
      <c r="BJ133" s="17" t="s">
        <v>86</v>
      </c>
      <c r="BK133" s="115">
        <f>ROUND(I133*H133,2)</f>
        <v>0</v>
      </c>
      <c r="BL133" s="17" t="s">
        <v>153</v>
      </c>
      <c r="BM133" s="222" t="s">
        <v>417</v>
      </c>
    </row>
    <row r="134" spans="1:65" s="2" customFormat="1" ht="29.25">
      <c r="A134" s="35"/>
      <c r="B134" s="36"/>
      <c r="C134" s="37"/>
      <c r="D134" s="223" t="s">
        <v>155</v>
      </c>
      <c r="E134" s="37"/>
      <c r="F134" s="224" t="s">
        <v>156</v>
      </c>
      <c r="G134" s="37"/>
      <c r="H134" s="37"/>
      <c r="I134" s="179"/>
      <c r="J134" s="37"/>
      <c r="K134" s="37"/>
      <c r="L134" s="38"/>
      <c r="M134" s="225"/>
      <c r="N134" s="226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7" t="s">
        <v>155</v>
      </c>
      <c r="AU134" s="17" t="s">
        <v>88</v>
      </c>
    </row>
    <row r="135" spans="1:65" s="2" customFormat="1" ht="24.2" customHeight="1">
      <c r="A135" s="35"/>
      <c r="B135" s="36"/>
      <c r="C135" s="210" t="s">
        <v>88</v>
      </c>
      <c r="D135" s="210" t="s">
        <v>149</v>
      </c>
      <c r="E135" s="211" t="s">
        <v>167</v>
      </c>
      <c r="F135" s="212" t="s">
        <v>168</v>
      </c>
      <c r="G135" s="213" t="s">
        <v>162</v>
      </c>
      <c r="H135" s="214">
        <v>5</v>
      </c>
      <c r="I135" s="215"/>
      <c r="J135" s="216">
        <f>ROUND(I135*H135,2)</f>
        <v>0</v>
      </c>
      <c r="K135" s="217"/>
      <c r="L135" s="38"/>
      <c r="M135" s="218" t="s">
        <v>1</v>
      </c>
      <c r="N135" s="219" t="s">
        <v>43</v>
      </c>
      <c r="O135" s="72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2" t="s">
        <v>153</v>
      </c>
      <c r="AT135" s="222" t="s">
        <v>149</v>
      </c>
      <c r="AU135" s="222" t="s">
        <v>88</v>
      </c>
      <c r="AY135" s="17" t="s">
        <v>147</v>
      </c>
      <c r="BE135" s="115">
        <f>IF(N135="základní",J135,0)</f>
        <v>0</v>
      </c>
      <c r="BF135" s="115">
        <f>IF(N135="snížená",J135,0)</f>
        <v>0</v>
      </c>
      <c r="BG135" s="115">
        <f>IF(N135="zákl. přenesená",J135,0)</f>
        <v>0</v>
      </c>
      <c r="BH135" s="115">
        <f>IF(N135="sníž. přenesená",J135,0)</f>
        <v>0</v>
      </c>
      <c r="BI135" s="115">
        <f>IF(N135="nulová",J135,0)</f>
        <v>0</v>
      </c>
      <c r="BJ135" s="17" t="s">
        <v>86</v>
      </c>
      <c r="BK135" s="115">
        <f>ROUND(I135*H135,2)</f>
        <v>0</v>
      </c>
      <c r="BL135" s="17" t="s">
        <v>153</v>
      </c>
      <c r="BM135" s="222" t="s">
        <v>418</v>
      </c>
    </row>
    <row r="136" spans="1:65" s="2" customFormat="1" ht="19.5">
      <c r="A136" s="35"/>
      <c r="B136" s="36"/>
      <c r="C136" s="37"/>
      <c r="D136" s="223" t="s">
        <v>155</v>
      </c>
      <c r="E136" s="37"/>
      <c r="F136" s="224" t="s">
        <v>170</v>
      </c>
      <c r="G136" s="37"/>
      <c r="H136" s="37"/>
      <c r="I136" s="179"/>
      <c r="J136" s="37"/>
      <c r="K136" s="37"/>
      <c r="L136" s="38"/>
      <c r="M136" s="225"/>
      <c r="N136" s="226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7" t="s">
        <v>155</v>
      </c>
      <c r="AU136" s="17" t="s">
        <v>88</v>
      </c>
    </row>
    <row r="137" spans="1:65" s="13" customFormat="1" ht="11.25">
      <c r="B137" s="227"/>
      <c r="C137" s="228"/>
      <c r="D137" s="223" t="s">
        <v>157</v>
      </c>
      <c r="E137" s="229" t="s">
        <v>1</v>
      </c>
      <c r="F137" s="230" t="s">
        <v>419</v>
      </c>
      <c r="G137" s="228"/>
      <c r="H137" s="231">
        <v>5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AT137" s="237" t="s">
        <v>157</v>
      </c>
      <c r="AU137" s="237" t="s">
        <v>88</v>
      </c>
      <c r="AV137" s="13" t="s">
        <v>88</v>
      </c>
      <c r="AW137" s="13" t="s">
        <v>32</v>
      </c>
      <c r="AX137" s="13" t="s">
        <v>78</v>
      </c>
      <c r="AY137" s="237" t="s">
        <v>147</v>
      </c>
    </row>
    <row r="138" spans="1:65" s="15" customFormat="1" ht="22.5">
      <c r="B138" s="249"/>
      <c r="C138" s="250"/>
      <c r="D138" s="223" t="s">
        <v>157</v>
      </c>
      <c r="E138" s="251" t="s">
        <v>1</v>
      </c>
      <c r="F138" s="252" t="s">
        <v>420</v>
      </c>
      <c r="G138" s="250"/>
      <c r="H138" s="253">
        <v>5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AT138" s="259" t="s">
        <v>157</v>
      </c>
      <c r="AU138" s="259" t="s">
        <v>88</v>
      </c>
      <c r="AV138" s="15" t="s">
        <v>166</v>
      </c>
      <c r="AW138" s="15" t="s">
        <v>32</v>
      </c>
      <c r="AX138" s="15" t="s">
        <v>78</v>
      </c>
      <c r="AY138" s="259" t="s">
        <v>147</v>
      </c>
    </row>
    <row r="139" spans="1:65" s="14" customFormat="1" ht="11.25">
      <c r="B139" s="238"/>
      <c r="C139" s="239"/>
      <c r="D139" s="223" t="s">
        <v>157</v>
      </c>
      <c r="E139" s="240" t="s">
        <v>1</v>
      </c>
      <c r="F139" s="241" t="s">
        <v>159</v>
      </c>
      <c r="G139" s="239"/>
      <c r="H139" s="242">
        <v>5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AT139" s="248" t="s">
        <v>157</v>
      </c>
      <c r="AU139" s="248" t="s">
        <v>88</v>
      </c>
      <c r="AV139" s="14" t="s">
        <v>153</v>
      </c>
      <c r="AW139" s="14" t="s">
        <v>32</v>
      </c>
      <c r="AX139" s="14" t="s">
        <v>86</v>
      </c>
      <c r="AY139" s="248" t="s">
        <v>147</v>
      </c>
    </row>
    <row r="140" spans="1:65" s="2" customFormat="1" ht="24.2" customHeight="1">
      <c r="A140" s="35"/>
      <c r="B140" s="36"/>
      <c r="C140" s="210" t="s">
        <v>166</v>
      </c>
      <c r="D140" s="210" t="s">
        <v>149</v>
      </c>
      <c r="E140" s="211" t="s">
        <v>172</v>
      </c>
      <c r="F140" s="212" t="s">
        <v>173</v>
      </c>
      <c r="G140" s="213" t="s">
        <v>162</v>
      </c>
      <c r="H140" s="214">
        <v>4</v>
      </c>
      <c r="I140" s="215"/>
      <c r="J140" s="216">
        <f>ROUND(I140*H140,2)</f>
        <v>0</v>
      </c>
      <c r="K140" s="217"/>
      <c r="L140" s="38"/>
      <c r="M140" s="218" t="s">
        <v>1</v>
      </c>
      <c r="N140" s="219" t="s">
        <v>43</v>
      </c>
      <c r="O140" s="72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2" t="s">
        <v>153</v>
      </c>
      <c r="AT140" s="222" t="s">
        <v>149</v>
      </c>
      <c r="AU140" s="222" t="s">
        <v>88</v>
      </c>
      <c r="AY140" s="17" t="s">
        <v>147</v>
      </c>
      <c r="BE140" s="115">
        <f>IF(N140="základní",J140,0)</f>
        <v>0</v>
      </c>
      <c r="BF140" s="115">
        <f>IF(N140="snížená",J140,0)</f>
        <v>0</v>
      </c>
      <c r="BG140" s="115">
        <f>IF(N140="zákl. přenesená",J140,0)</f>
        <v>0</v>
      </c>
      <c r="BH140" s="115">
        <f>IF(N140="sníž. přenesená",J140,0)</f>
        <v>0</v>
      </c>
      <c r="BI140" s="115">
        <f>IF(N140="nulová",J140,0)</f>
        <v>0</v>
      </c>
      <c r="BJ140" s="17" t="s">
        <v>86</v>
      </c>
      <c r="BK140" s="115">
        <f>ROUND(I140*H140,2)</f>
        <v>0</v>
      </c>
      <c r="BL140" s="17" t="s">
        <v>153</v>
      </c>
      <c r="BM140" s="222" t="s">
        <v>421</v>
      </c>
    </row>
    <row r="141" spans="1:65" s="2" customFormat="1" ht="19.5">
      <c r="A141" s="35"/>
      <c r="B141" s="36"/>
      <c r="C141" s="37"/>
      <c r="D141" s="223" t="s">
        <v>155</v>
      </c>
      <c r="E141" s="37"/>
      <c r="F141" s="224" t="s">
        <v>175</v>
      </c>
      <c r="G141" s="37"/>
      <c r="H141" s="37"/>
      <c r="I141" s="179"/>
      <c r="J141" s="37"/>
      <c r="K141" s="37"/>
      <c r="L141" s="38"/>
      <c r="M141" s="225"/>
      <c r="N141" s="226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7" t="s">
        <v>155</v>
      </c>
      <c r="AU141" s="17" t="s">
        <v>88</v>
      </c>
    </row>
    <row r="142" spans="1:65" s="13" customFormat="1" ht="11.25">
      <c r="B142" s="227"/>
      <c r="C142" s="228"/>
      <c r="D142" s="223" t="s">
        <v>157</v>
      </c>
      <c r="E142" s="229" t="s">
        <v>1</v>
      </c>
      <c r="F142" s="230" t="s">
        <v>153</v>
      </c>
      <c r="G142" s="228"/>
      <c r="H142" s="231">
        <v>4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AT142" s="237" t="s">
        <v>157</v>
      </c>
      <c r="AU142" s="237" t="s">
        <v>88</v>
      </c>
      <c r="AV142" s="13" t="s">
        <v>88</v>
      </c>
      <c r="AW142" s="13" t="s">
        <v>32</v>
      </c>
      <c r="AX142" s="13" t="s">
        <v>78</v>
      </c>
      <c r="AY142" s="237" t="s">
        <v>147</v>
      </c>
    </row>
    <row r="143" spans="1:65" s="15" customFormat="1" ht="22.5">
      <c r="B143" s="249"/>
      <c r="C143" s="250"/>
      <c r="D143" s="223" t="s">
        <v>157</v>
      </c>
      <c r="E143" s="251" t="s">
        <v>1</v>
      </c>
      <c r="F143" s="252" t="s">
        <v>420</v>
      </c>
      <c r="G143" s="250"/>
      <c r="H143" s="253">
        <v>4</v>
      </c>
      <c r="I143" s="254"/>
      <c r="J143" s="250"/>
      <c r="K143" s="250"/>
      <c r="L143" s="255"/>
      <c r="M143" s="256"/>
      <c r="N143" s="257"/>
      <c r="O143" s="257"/>
      <c r="P143" s="257"/>
      <c r="Q143" s="257"/>
      <c r="R143" s="257"/>
      <c r="S143" s="257"/>
      <c r="T143" s="258"/>
      <c r="AT143" s="259" t="s">
        <v>157</v>
      </c>
      <c r="AU143" s="259" t="s">
        <v>88</v>
      </c>
      <c r="AV143" s="15" t="s">
        <v>166</v>
      </c>
      <c r="AW143" s="15" t="s">
        <v>32</v>
      </c>
      <c r="AX143" s="15" t="s">
        <v>78</v>
      </c>
      <c r="AY143" s="259" t="s">
        <v>147</v>
      </c>
    </row>
    <row r="144" spans="1:65" s="14" customFormat="1" ht="11.25">
      <c r="B144" s="238"/>
      <c r="C144" s="239"/>
      <c r="D144" s="223" t="s">
        <v>157</v>
      </c>
      <c r="E144" s="240" t="s">
        <v>1</v>
      </c>
      <c r="F144" s="241" t="s">
        <v>159</v>
      </c>
      <c r="G144" s="239"/>
      <c r="H144" s="242">
        <v>4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AT144" s="248" t="s">
        <v>157</v>
      </c>
      <c r="AU144" s="248" t="s">
        <v>88</v>
      </c>
      <c r="AV144" s="14" t="s">
        <v>153</v>
      </c>
      <c r="AW144" s="14" t="s">
        <v>32</v>
      </c>
      <c r="AX144" s="14" t="s">
        <v>86</v>
      </c>
      <c r="AY144" s="248" t="s">
        <v>147</v>
      </c>
    </row>
    <row r="145" spans="1:65" s="2" customFormat="1" ht="24.2" customHeight="1">
      <c r="A145" s="35"/>
      <c r="B145" s="36"/>
      <c r="C145" s="210" t="s">
        <v>153</v>
      </c>
      <c r="D145" s="210" t="s">
        <v>149</v>
      </c>
      <c r="E145" s="211" t="s">
        <v>198</v>
      </c>
      <c r="F145" s="212" t="s">
        <v>199</v>
      </c>
      <c r="G145" s="213" t="s">
        <v>152</v>
      </c>
      <c r="H145" s="214">
        <v>350</v>
      </c>
      <c r="I145" s="215"/>
      <c r="J145" s="216">
        <f>ROUND(I145*H145,2)</f>
        <v>0</v>
      </c>
      <c r="K145" s="217"/>
      <c r="L145" s="38"/>
      <c r="M145" s="218" t="s">
        <v>1</v>
      </c>
      <c r="N145" s="219" t="s">
        <v>43</v>
      </c>
      <c r="O145" s="72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2" t="s">
        <v>153</v>
      </c>
      <c r="AT145" s="222" t="s">
        <v>149</v>
      </c>
      <c r="AU145" s="222" t="s">
        <v>88</v>
      </c>
      <c r="AY145" s="17" t="s">
        <v>147</v>
      </c>
      <c r="BE145" s="115">
        <f>IF(N145="základní",J145,0)</f>
        <v>0</v>
      </c>
      <c r="BF145" s="115">
        <f>IF(N145="snížená",J145,0)</f>
        <v>0</v>
      </c>
      <c r="BG145" s="115">
        <f>IF(N145="zákl. přenesená",J145,0)</f>
        <v>0</v>
      </c>
      <c r="BH145" s="115">
        <f>IF(N145="sníž. přenesená",J145,0)</f>
        <v>0</v>
      </c>
      <c r="BI145" s="115">
        <f>IF(N145="nulová",J145,0)</f>
        <v>0</v>
      </c>
      <c r="BJ145" s="17" t="s">
        <v>86</v>
      </c>
      <c r="BK145" s="115">
        <f>ROUND(I145*H145,2)</f>
        <v>0</v>
      </c>
      <c r="BL145" s="17" t="s">
        <v>153</v>
      </c>
      <c r="BM145" s="222" t="s">
        <v>422</v>
      </c>
    </row>
    <row r="146" spans="1:65" s="2" customFormat="1" ht="19.5">
      <c r="A146" s="35"/>
      <c r="B146" s="36"/>
      <c r="C146" s="37"/>
      <c r="D146" s="223" t="s">
        <v>155</v>
      </c>
      <c r="E146" s="37"/>
      <c r="F146" s="224" t="s">
        <v>201</v>
      </c>
      <c r="G146" s="37"/>
      <c r="H146" s="37"/>
      <c r="I146" s="179"/>
      <c r="J146" s="37"/>
      <c r="K146" s="37"/>
      <c r="L146" s="38"/>
      <c r="M146" s="225"/>
      <c r="N146" s="226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7" t="s">
        <v>155</v>
      </c>
      <c r="AU146" s="17" t="s">
        <v>88</v>
      </c>
    </row>
    <row r="147" spans="1:65" s="2" customFormat="1" ht="21.75" customHeight="1">
      <c r="A147" s="35"/>
      <c r="B147" s="36"/>
      <c r="C147" s="210" t="s">
        <v>177</v>
      </c>
      <c r="D147" s="210" t="s">
        <v>149</v>
      </c>
      <c r="E147" s="211" t="s">
        <v>207</v>
      </c>
      <c r="F147" s="212" t="s">
        <v>208</v>
      </c>
      <c r="G147" s="213" t="s">
        <v>162</v>
      </c>
      <c r="H147" s="214">
        <v>5</v>
      </c>
      <c r="I147" s="215"/>
      <c r="J147" s="216">
        <f>ROUND(I147*H147,2)</f>
        <v>0</v>
      </c>
      <c r="K147" s="217"/>
      <c r="L147" s="38"/>
      <c r="M147" s="218" t="s">
        <v>1</v>
      </c>
      <c r="N147" s="219" t="s">
        <v>43</v>
      </c>
      <c r="O147" s="72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2" t="s">
        <v>153</v>
      </c>
      <c r="AT147" s="222" t="s">
        <v>149</v>
      </c>
      <c r="AU147" s="222" t="s">
        <v>88</v>
      </c>
      <c r="AY147" s="17" t="s">
        <v>147</v>
      </c>
      <c r="BE147" s="115">
        <f>IF(N147="základní",J147,0)</f>
        <v>0</v>
      </c>
      <c r="BF147" s="115">
        <f>IF(N147="snížená",J147,0)</f>
        <v>0</v>
      </c>
      <c r="BG147" s="115">
        <f>IF(N147="zákl. přenesená",J147,0)</f>
        <v>0</v>
      </c>
      <c r="BH147" s="115">
        <f>IF(N147="sníž. přenesená",J147,0)</f>
        <v>0</v>
      </c>
      <c r="BI147" s="115">
        <f>IF(N147="nulová",J147,0)</f>
        <v>0</v>
      </c>
      <c r="BJ147" s="17" t="s">
        <v>86</v>
      </c>
      <c r="BK147" s="115">
        <f>ROUND(I147*H147,2)</f>
        <v>0</v>
      </c>
      <c r="BL147" s="17" t="s">
        <v>153</v>
      </c>
      <c r="BM147" s="222" t="s">
        <v>423</v>
      </c>
    </row>
    <row r="148" spans="1:65" s="2" customFormat="1" ht="19.5">
      <c r="A148" s="35"/>
      <c r="B148" s="36"/>
      <c r="C148" s="37"/>
      <c r="D148" s="223" t="s">
        <v>155</v>
      </c>
      <c r="E148" s="37"/>
      <c r="F148" s="224" t="s">
        <v>210</v>
      </c>
      <c r="G148" s="37"/>
      <c r="H148" s="37"/>
      <c r="I148" s="179"/>
      <c r="J148" s="37"/>
      <c r="K148" s="37"/>
      <c r="L148" s="38"/>
      <c r="M148" s="225"/>
      <c r="N148" s="226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7" t="s">
        <v>155</v>
      </c>
      <c r="AU148" s="17" t="s">
        <v>88</v>
      </c>
    </row>
    <row r="149" spans="1:65" s="13" customFormat="1" ht="11.25">
      <c r="B149" s="227"/>
      <c r="C149" s="228"/>
      <c r="D149" s="223" t="s">
        <v>157</v>
      </c>
      <c r="E149" s="229" t="s">
        <v>1</v>
      </c>
      <c r="F149" s="230" t="s">
        <v>177</v>
      </c>
      <c r="G149" s="228"/>
      <c r="H149" s="231">
        <v>5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AT149" s="237" t="s">
        <v>157</v>
      </c>
      <c r="AU149" s="237" t="s">
        <v>88</v>
      </c>
      <c r="AV149" s="13" t="s">
        <v>88</v>
      </c>
      <c r="AW149" s="13" t="s">
        <v>32</v>
      </c>
      <c r="AX149" s="13" t="s">
        <v>78</v>
      </c>
      <c r="AY149" s="237" t="s">
        <v>147</v>
      </c>
    </row>
    <row r="150" spans="1:65" s="15" customFormat="1" ht="11.25">
      <c r="B150" s="249"/>
      <c r="C150" s="250"/>
      <c r="D150" s="223" t="s">
        <v>157</v>
      </c>
      <c r="E150" s="251" t="s">
        <v>1</v>
      </c>
      <c r="F150" s="252" t="s">
        <v>211</v>
      </c>
      <c r="G150" s="250"/>
      <c r="H150" s="253">
        <v>5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AT150" s="259" t="s">
        <v>157</v>
      </c>
      <c r="AU150" s="259" t="s">
        <v>88</v>
      </c>
      <c r="AV150" s="15" t="s">
        <v>166</v>
      </c>
      <c r="AW150" s="15" t="s">
        <v>32</v>
      </c>
      <c r="AX150" s="15" t="s">
        <v>78</v>
      </c>
      <c r="AY150" s="259" t="s">
        <v>147</v>
      </c>
    </row>
    <row r="151" spans="1:65" s="14" customFormat="1" ht="11.25">
      <c r="B151" s="238"/>
      <c r="C151" s="239"/>
      <c r="D151" s="223" t="s">
        <v>157</v>
      </c>
      <c r="E151" s="240" t="s">
        <v>1</v>
      </c>
      <c r="F151" s="241" t="s">
        <v>159</v>
      </c>
      <c r="G151" s="239"/>
      <c r="H151" s="242">
        <v>5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AT151" s="248" t="s">
        <v>157</v>
      </c>
      <c r="AU151" s="248" t="s">
        <v>88</v>
      </c>
      <c r="AV151" s="14" t="s">
        <v>153</v>
      </c>
      <c r="AW151" s="14" t="s">
        <v>32</v>
      </c>
      <c r="AX151" s="14" t="s">
        <v>86</v>
      </c>
      <c r="AY151" s="248" t="s">
        <v>147</v>
      </c>
    </row>
    <row r="152" spans="1:65" s="2" customFormat="1" ht="21.75" customHeight="1">
      <c r="A152" s="35"/>
      <c r="B152" s="36"/>
      <c r="C152" s="210" t="s">
        <v>182</v>
      </c>
      <c r="D152" s="210" t="s">
        <v>149</v>
      </c>
      <c r="E152" s="211" t="s">
        <v>212</v>
      </c>
      <c r="F152" s="212" t="s">
        <v>213</v>
      </c>
      <c r="G152" s="213" t="s">
        <v>162</v>
      </c>
      <c r="H152" s="214">
        <v>4</v>
      </c>
      <c r="I152" s="215"/>
      <c r="J152" s="216">
        <f>ROUND(I152*H152,2)</f>
        <v>0</v>
      </c>
      <c r="K152" s="217"/>
      <c r="L152" s="38"/>
      <c r="M152" s="218" t="s">
        <v>1</v>
      </c>
      <c r="N152" s="219" t="s">
        <v>43</v>
      </c>
      <c r="O152" s="72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2" t="s">
        <v>153</v>
      </c>
      <c r="AT152" s="222" t="s">
        <v>149</v>
      </c>
      <c r="AU152" s="222" t="s">
        <v>88</v>
      </c>
      <c r="AY152" s="17" t="s">
        <v>147</v>
      </c>
      <c r="BE152" s="115">
        <f>IF(N152="základní",J152,0)</f>
        <v>0</v>
      </c>
      <c r="BF152" s="115">
        <f>IF(N152="snížená",J152,0)</f>
        <v>0</v>
      </c>
      <c r="BG152" s="115">
        <f>IF(N152="zákl. přenesená",J152,0)</f>
        <v>0</v>
      </c>
      <c r="BH152" s="115">
        <f>IF(N152="sníž. přenesená",J152,0)</f>
        <v>0</v>
      </c>
      <c r="BI152" s="115">
        <f>IF(N152="nulová",J152,0)</f>
        <v>0</v>
      </c>
      <c r="BJ152" s="17" t="s">
        <v>86</v>
      </c>
      <c r="BK152" s="115">
        <f>ROUND(I152*H152,2)</f>
        <v>0</v>
      </c>
      <c r="BL152" s="17" t="s">
        <v>153</v>
      </c>
      <c r="BM152" s="222" t="s">
        <v>424</v>
      </c>
    </row>
    <row r="153" spans="1:65" s="2" customFormat="1" ht="19.5">
      <c r="A153" s="35"/>
      <c r="B153" s="36"/>
      <c r="C153" s="37"/>
      <c r="D153" s="223" t="s">
        <v>155</v>
      </c>
      <c r="E153" s="37"/>
      <c r="F153" s="224" t="s">
        <v>215</v>
      </c>
      <c r="G153" s="37"/>
      <c r="H153" s="37"/>
      <c r="I153" s="179"/>
      <c r="J153" s="37"/>
      <c r="K153" s="37"/>
      <c r="L153" s="38"/>
      <c r="M153" s="225"/>
      <c r="N153" s="226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7" t="s">
        <v>155</v>
      </c>
      <c r="AU153" s="17" t="s">
        <v>88</v>
      </c>
    </row>
    <row r="154" spans="1:65" s="13" customFormat="1" ht="11.25">
      <c r="B154" s="227"/>
      <c r="C154" s="228"/>
      <c r="D154" s="223" t="s">
        <v>157</v>
      </c>
      <c r="E154" s="229" t="s">
        <v>1</v>
      </c>
      <c r="F154" s="230" t="s">
        <v>153</v>
      </c>
      <c r="G154" s="228"/>
      <c r="H154" s="231">
        <v>4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AT154" s="237" t="s">
        <v>157</v>
      </c>
      <c r="AU154" s="237" t="s">
        <v>88</v>
      </c>
      <c r="AV154" s="13" t="s">
        <v>88</v>
      </c>
      <c r="AW154" s="13" t="s">
        <v>32</v>
      </c>
      <c r="AX154" s="13" t="s">
        <v>78</v>
      </c>
      <c r="AY154" s="237" t="s">
        <v>147</v>
      </c>
    </row>
    <row r="155" spans="1:65" s="15" customFormat="1" ht="11.25">
      <c r="B155" s="249"/>
      <c r="C155" s="250"/>
      <c r="D155" s="223" t="s">
        <v>157</v>
      </c>
      <c r="E155" s="251" t="s">
        <v>1</v>
      </c>
      <c r="F155" s="252" t="s">
        <v>216</v>
      </c>
      <c r="G155" s="250"/>
      <c r="H155" s="253">
        <v>4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AT155" s="259" t="s">
        <v>157</v>
      </c>
      <c r="AU155" s="259" t="s">
        <v>88</v>
      </c>
      <c r="AV155" s="15" t="s">
        <v>166</v>
      </c>
      <c r="AW155" s="15" t="s">
        <v>32</v>
      </c>
      <c r="AX155" s="15" t="s">
        <v>78</v>
      </c>
      <c r="AY155" s="259" t="s">
        <v>147</v>
      </c>
    </row>
    <row r="156" spans="1:65" s="14" customFormat="1" ht="11.25">
      <c r="B156" s="238"/>
      <c r="C156" s="239"/>
      <c r="D156" s="223" t="s">
        <v>157</v>
      </c>
      <c r="E156" s="240" t="s">
        <v>1</v>
      </c>
      <c r="F156" s="241" t="s">
        <v>159</v>
      </c>
      <c r="G156" s="239"/>
      <c r="H156" s="242">
        <v>4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AT156" s="248" t="s">
        <v>157</v>
      </c>
      <c r="AU156" s="248" t="s">
        <v>88</v>
      </c>
      <c r="AV156" s="14" t="s">
        <v>153</v>
      </c>
      <c r="AW156" s="14" t="s">
        <v>32</v>
      </c>
      <c r="AX156" s="14" t="s">
        <v>86</v>
      </c>
      <c r="AY156" s="248" t="s">
        <v>147</v>
      </c>
    </row>
    <row r="157" spans="1:65" s="2" customFormat="1" ht="24.2" customHeight="1">
      <c r="A157" s="35"/>
      <c r="B157" s="36"/>
      <c r="C157" s="210" t="s">
        <v>187</v>
      </c>
      <c r="D157" s="210" t="s">
        <v>149</v>
      </c>
      <c r="E157" s="211" t="s">
        <v>262</v>
      </c>
      <c r="F157" s="212" t="s">
        <v>263</v>
      </c>
      <c r="G157" s="213" t="s">
        <v>152</v>
      </c>
      <c r="H157" s="214">
        <v>2500</v>
      </c>
      <c r="I157" s="215"/>
      <c r="J157" s="216">
        <f>ROUND(I157*H157,2)</f>
        <v>0</v>
      </c>
      <c r="K157" s="217"/>
      <c r="L157" s="38"/>
      <c r="M157" s="218" t="s">
        <v>1</v>
      </c>
      <c r="N157" s="219" t="s">
        <v>43</v>
      </c>
      <c r="O157" s="72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2" t="s">
        <v>153</v>
      </c>
      <c r="AT157" s="222" t="s">
        <v>149</v>
      </c>
      <c r="AU157" s="222" t="s">
        <v>88</v>
      </c>
      <c r="AY157" s="17" t="s">
        <v>147</v>
      </c>
      <c r="BE157" s="115">
        <f>IF(N157="základní",J157,0)</f>
        <v>0</v>
      </c>
      <c r="BF157" s="115">
        <f>IF(N157="snížená",J157,0)</f>
        <v>0</v>
      </c>
      <c r="BG157" s="115">
        <f>IF(N157="zákl. přenesená",J157,0)</f>
        <v>0</v>
      </c>
      <c r="BH157" s="115">
        <f>IF(N157="sníž. přenesená",J157,0)</f>
        <v>0</v>
      </c>
      <c r="BI157" s="115">
        <f>IF(N157="nulová",J157,0)</f>
        <v>0</v>
      </c>
      <c r="BJ157" s="17" t="s">
        <v>86</v>
      </c>
      <c r="BK157" s="115">
        <f>ROUND(I157*H157,2)</f>
        <v>0</v>
      </c>
      <c r="BL157" s="17" t="s">
        <v>153</v>
      </c>
      <c r="BM157" s="222" t="s">
        <v>425</v>
      </c>
    </row>
    <row r="158" spans="1:65" s="2" customFormat="1" ht="19.5">
      <c r="A158" s="35"/>
      <c r="B158" s="36"/>
      <c r="C158" s="37"/>
      <c r="D158" s="223" t="s">
        <v>155</v>
      </c>
      <c r="E158" s="37"/>
      <c r="F158" s="224" t="s">
        <v>265</v>
      </c>
      <c r="G158" s="37"/>
      <c r="H158" s="37"/>
      <c r="I158" s="179"/>
      <c r="J158" s="37"/>
      <c r="K158" s="37"/>
      <c r="L158" s="38"/>
      <c r="M158" s="225"/>
      <c r="N158" s="226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7" t="s">
        <v>155</v>
      </c>
      <c r="AU158" s="17" t="s">
        <v>88</v>
      </c>
    </row>
    <row r="159" spans="1:65" s="13" customFormat="1" ht="11.25">
      <c r="B159" s="227"/>
      <c r="C159" s="228"/>
      <c r="D159" s="223" t="s">
        <v>157</v>
      </c>
      <c r="E159" s="229" t="s">
        <v>1</v>
      </c>
      <c r="F159" s="230" t="s">
        <v>426</v>
      </c>
      <c r="G159" s="228"/>
      <c r="H159" s="231">
        <v>2500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AT159" s="237" t="s">
        <v>157</v>
      </c>
      <c r="AU159" s="237" t="s">
        <v>88</v>
      </c>
      <c r="AV159" s="13" t="s">
        <v>88</v>
      </c>
      <c r="AW159" s="13" t="s">
        <v>32</v>
      </c>
      <c r="AX159" s="13" t="s">
        <v>78</v>
      </c>
      <c r="AY159" s="237" t="s">
        <v>147</v>
      </c>
    </row>
    <row r="160" spans="1:65" s="15" customFormat="1" ht="22.5">
      <c r="B160" s="249"/>
      <c r="C160" s="250"/>
      <c r="D160" s="223" t="s">
        <v>157</v>
      </c>
      <c r="E160" s="251" t="s">
        <v>1</v>
      </c>
      <c r="F160" s="252" t="s">
        <v>427</v>
      </c>
      <c r="G160" s="250"/>
      <c r="H160" s="253">
        <v>2500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AT160" s="259" t="s">
        <v>157</v>
      </c>
      <c r="AU160" s="259" t="s">
        <v>88</v>
      </c>
      <c r="AV160" s="15" t="s">
        <v>166</v>
      </c>
      <c r="AW160" s="15" t="s">
        <v>32</v>
      </c>
      <c r="AX160" s="15" t="s">
        <v>78</v>
      </c>
      <c r="AY160" s="259" t="s">
        <v>147</v>
      </c>
    </row>
    <row r="161" spans="1:65" s="14" customFormat="1" ht="11.25">
      <c r="B161" s="238"/>
      <c r="C161" s="239"/>
      <c r="D161" s="223" t="s">
        <v>157</v>
      </c>
      <c r="E161" s="240" t="s">
        <v>1</v>
      </c>
      <c r="F161" s="241" t="s">
        <v>159</v>
      </c>
      <c r="G161" s="239"/>
      <c r="H161" s="242">
        <v>2500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AT161" s="248" t="s">
        <v>157</v>
      </c>
      <c r="AU161" s="248" t="s">
        <v>88</v>
      </c>
      <c r="AV161" s="14" t="s">
        <v>153</v>
      </c>
      <c r="AW161" s="14" t="s">
        <v>32</v>
      </c>
      <c r="AX161" s="14" t="s">
        <v>86</v>
      </c>
      <c r="AY161" s="248" t="s">
        <v>147</v>
      </c>
    </row>
    <row r="162" spans="1:65" s="2" customFormat="1" ht="33" customHeight="1">
      <c r="A162" s="35"/>
      <c r="B162" s="36"/>
      <c r="C162" s="210" t="s">
        <v>192</v>
      </c>
      <c r="D162" s="210" t="s">
        <v>149</v>
      </c>
      <c r="E162" s="211" t="s">
        <v>270</v>
      </c>
      <c r="F162" s="212" t="s">
        <v>271</v>
      </c>
      <c r="G162" s="213" t="s">
        <v>272</v>
      </c>
      <c r="H162" s="214">
        <v>2916.6669999999999</v>
      </c>
      <c r="I162" s="215"/>
      <c r="J162" s="216">
        <f>ROUND(I162*H162,2)</f>
        <v>0</v>
      </c>
      <c r="K162" s="217"/>
      <c r="L162" s="38"/>
      <c r="M162" s="218" t="s">
        <v>1</v>
      </c>
      <c r="N162" s="219" t="s">
        <v>43</v>
      </c>
      <c r="O162" s="72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2" t="s">
        <v>153</v>
      </c>
      <c r="AT162" s="222" t="s">
        <v>149</v>
      </c>
      <c r="AU162" s="222" t="s">
        <v>88</v>
      </c>
      <c r="AY162" s="17" t="s">
        <v>147</v>
      </c>
      <c r="BE162" s="115">
        <f>IF(N162="základní",J162,0)</f>
        <v>0</v>
      </c>
      <c r="BF162" s="115">
        <f>IF(N162="snížená",J162,0)</f>
        <v>0</v>
      </c>
      <c r="BG162" s="115">
        <f>IF(N162="zákl. přenesená",J162,0)</f>
        <v>0</v>
      </c>
      <c r="BH162" s="115">
        <f>IF(N162="sníž. přenesená",J162,0)</f>
        <v>0</v>
      </c>
      <c r="BI162" s="115">
        <f>IF(N162="nulová",J162,0)</f>
        <v>0</v>
      </c>
      <c r="BJ162" s="17" t="s">
        <v>86</v>
      </c>
      <c r="BK162" s="115">
        <f>ROUND(I162*H162,2)</f>
        <v>0</v>
      </c>
      <c r="BL162" s="17" t="s">
        <v>153</v>
      </c>
      <c r="BM162" s="222" t="s">
        <v>428</v>
      </c>
    </row>
    <row r="163" spans="1:65" s="2" customFormat="1" ht="19.5">
      <c r="A163" s="35"/>
      <c r="B163" s="36"/>
      <c r="C163" s="37"/>
      <c r="D163" s="223" t="s">
        <v>155</v>
      </c>
      <c r="E163" s="37"/>
      <c r="F163" s="224" t="s">
        <v>274</v>
      </c>
      <c r="G163" s="37"/>
      <c r="H163" s="37"/>
      <c r="I163" s="179"/>
      <c r="J163" s="37"/>
      <c r="K163" s="37"/>
      <c r="L163" s="38"/>
      <c r="M163" s="225"/>
      <c r="N163" s="226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7" t="s">
        <v>155</v>
      </c>
      <c r="AU163" s="17" t="s">
        <v>88</v>
      </c>
    </row>
    <row r="164" spans="1:65" s="13" customFormat="1" ht="11.25">
      <c r="B164" s="227"/>
      <c r="C164" s="228"/>
      <c r="D164" s="223" t="s">
        <v>157</v>
      </c>
      <c r="E164" s="229" t="s">
        <v>1</v>
      </c>
      <c r="F164" s="230" t="s">
        <v>429</v>
      </c>
      <c r="G164" s="228"/>
      <c r="H164" s="231">
        <v>2916.6669999999999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AT164" s="237" t="s">
        <v>157</v>
      </c>
      <c r="AU164" s="237" t="s">
        <v>88</v>
      </c>
      <c r="AV164" s="13" t="s">
        <v>88</v>
      </c>
      <c r="AW164" s="13" t="s">
        <v>32</v>
      </c>
      <c r="AX164" s="13" t="s">
        <v>78</v>
      </c>
      <c r="AY164" s="237" t="s">
        <v>147</v>
      </c>
    </row>
    <row r="165" spans="1:65" s="15" customFormat="1" ht="33.75">
      <c r="B165" s="249"/>
      <c r="C165" s="250"/>
      <c r="D165" s="223" t="s">
        <v>157</v>
      </c>
      <c r="E165" s="251" t="s">
        <v>1</v>
      </c>
      <c r="F165" s="252" t="s">
        <v>430</v>
      </c>
      <c r="G165" s="250"/>
      <c r="H165" s="253">
        <v>2916.6669999999999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AT165" s="259" t="s">
        <v>157</v>
      </c>
      <c r="AU165" s="259" t="s">
        <v>88</v>
      </c>
      <c r="AV165" s="15" t="s">
        <v>166</v>
      </c>
      <c r="AW165" s="15" t="s">
        <v>32</v>
      </c>
      <c r="AX165" s="15" t="s">
        <v>78</v>
      </c>
      <c r="AY165" s="259" t="s">
        <v>147</v>
      </c>
    </row>
    <row r="166" spans="1:65" s="14" customFormat="1" ht="11.25">
      <c r="B166" s="238"/>
      <c r="C166" s="239"/>
      <c r="D166" s="223" t="s">
        <v>157</v>
      </c>
      <c r="E166" s="240" t="s">
        <v>1</v>
      </c>
      <c r="F166" s="241" t="s">
        <v>159</v>
      </c>
      <c r="G166" s="239"/>
      <c r="H166" s="242">
        <v>2916.6669999999999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AT166" s="248" t="s">
        <v>157</v>
      </c>
      <c r="AU166" s="248" t="s">
        <v>88</v>
      </c>
      <c r="AV166" s="14" t="s">
        <v>153</v>
      </c>
      <c r="AW166" s="14" t="s">
        <v>32</v>
      </c>
      <c r="AX166" s="14" t="s">
        <v>86</v>
      </c>
      <c r="AY166" s="248" t="s">
        <v>147</v>
      </c>
    </row>
    <row r="167" spans="1:65" s="2" customFormat="1" ht="37.9" customHeight="1">
      <c r="A167" s="35"/>
      <c r="B167" s="36"/>
      <c r="C167" s="210" t="s">
        <v>197</v>
      </c>
      <c r="D167" s="210" t="s">
        <v>149</v>
      </c>
      <c r="E167" s="211" t="s">
        <v>278</v>
      </c>
      <c r="F167" s="212" t="s">
        <v>279</v>
      </c>
      <c r="G167" s="213" t="s">
        <v>272</v>
      </c>
      <c r="H167" s="214">
        <v>1833.3330000000001</v>
      </c>
      <c r="I167" s="215"/>
      <c r="J167" s="216">
        <f>ROUND(I167*H167,2)</f>
        <v>0</v>
      </c>
      <c r="K167" s="217"/>
      <c r="L167" s="38"/>
      <c r="M167" s="218" t="s">
        <v>1</v>
      </c>
      <c r="N167" s="219" t="s">
        <v>43</v>
      </c>
      <c r="O167" s="72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2" t="s">
        <v>153</v>
      </c>
      <c r="AT167" s="222" t="s">
        <v>149</v>
      </c>
      <c r="AU167" s="222" t="s">
        <v>88</v>
      </c>
      <c r="AY167" s="17" t="s">
        <v>147</v>
      </c>
      <c r="BE167" s="115">
        <f>IF(N167="základní",J167,0)</f>
        <v>0</v>
      </c>
      <c r="BF167" s="115">
        <f>IF(N167="snížená",J167,0)</f>
        <v>0</v>
      </c>
      <c r="BG167" s="115">
        <f>IF(N167="zákl. přenesená",J167,0)</f>
        <v>0</v>
      </c>
      <c r="BH167" s="115">
        <f>IF(N167="sníž. přenesená",J167,0)</f>
        <v>0</v>
      </c>
      <c r="BI167" s="115">
        <f>IF(N167="nulová",J167,0)</f>
        <v>0</v>
      </c>
      <c r="BJ167" s="17" t="s">
        <v>86</v>
      </c>
      <c r="BK167" s="115">
        <f>ROUND(I167*H167,2)</f>
        <v>0</v>
      </c>
      <c r="BL167" s="17" t="s">
        <v>153</v>
      </c>
      <c r="BM167" s="222" t="s">
        <v>431</v>
      </c>
    </row>
    <row r="168" spans="1:65" s="2" customFormat="1" ht="39">
      <c r="A168" s="35"/>
      <c r="B168" s="36"/>
      <c r="C168" s="37"/>
      <c r="D168" s="223" t="s">
        <v>155</v>
      </c>
      <c r="E168" s="37"/>
      <c r="F168" s="224" t="s">
        <v>281</v>
      </c>
      <c r="G168" s="37"/>
      <c r="H168" s="37"/>
      <c r="I168" s="179"/>
      <c r="J168" s="37"/>
      <c r="K168" s="37"/>
      <c r="L168" s="38"/>
      <c r="M168" s="225"/>
      <c r="N168" s="226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7" t="s">
        <v>155</v>
      </c>
      <c r="AU168" s="17" t="s">
        <v>88</v>
      </c>
    </row>
    <row r="169" spans="1:65" s="13" customFormat="1" ht="11.25">
      <c r="B169" s="227"/>
      <c r="C169" s="228"/>
      <c r="D169" s="223" t="s">
        <v>157</v>
      </c>
      <c r="E169" s="229" t="s">
        <v>1</v>
      </c>
      <c r="F169" s="230" t="s">
        <v>432</v>
      </c>
      <c r="G169" s="228"/>
      <c r="H169" s="231">
        <v>1833.3330000000001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AT169" s="237" t="s">
        <v>157</v>
      </c>
      <c r="AU169" s="237" t="s">
        <v>88</v>
      </c>
      <c r="AV169" s="13" t="s">
        <v>88</v>
      </c>
      <c r="AW169" s="13" t="s">
        <v>32</v>
      </c>
      <c r="AX169" s="13" t="s">
        <v>78</v>
      </c>
      <c r="AY169" s="237" t="s">
        <v>147</v>
      </c>
    </row>
    <row r="170" spans="1:65" s="15" customFormat="1" ht="22.5">
      <c r="B170" s="249"/>
      <c r="C170" s="250"/>
      <c r="D170" s="223" t="s">
        <v>157</v>
      </c>
      <c r="E170" s="251" t="s">
        <v>1</v>
      </c>
      <c r="F170" s="252" t="s">
        <v>433</v>
      </c>
      <c r="G170" s="250"/>
      <c r="H170" s="253">
        <v>1833.3330000000001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AT170" s="259" t="s">
        <v>157</v>
      </c>
      <c r="AU170" s="259" t="s">
        <v>88</v>
      </c>
      <c r="AV170" s="15" t="s">
        <v>166</v>
      </c>
      <c r="AW170" s="15" t="s">
        <v>32</v>
      </c>
      <c r="AX170" s="15" t="s">
        <v>78</v>
      </c>
      <c r="AY170" s="259" t="s">
        <v>147</v>
      </c>
    </row>
    <row r="171" spans="1:65" s="14" customFormat="1" ht="11.25">
      <c r="B171" s="238"/>
      <c r="C171" s="239"/>
      <c r="D171" s="223" t="s">
        <v>157</v>
      </c>
      <c r="E171" s="240" t="s">
        <v>1</v>
      </c>
      <c r="F171" s="241" t="s">
        <v>159</v>
      </c>
      <c r="G171" s="239"/>
      <c r="H171" s="242">
        <v>1833.3330000000001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AT171" s="248" t="s">
        <v>157</v>
      </c>
      <c r="AU171" s="248" t="s">
        <v>88</v>
      </c>
      <c r="AV171" s="14" t="s">
        <v>153</v>
      </c>
      <c r="AW171" s="14" t="s">
        <v>32</v>
      </c>
      <c r="AX171" s="14" t="s">
        <v>86</v>
      </c>
      <c r="AY171" s="248" t="s">
        <v>147</v>
      </c>
    </row>
    <row r="172" spans="1:65" s="2" customFormat="1" ht="37.9" customHeight="1">
      <c r="A172" s="35"/>
      <c r="B172" s="36"/>
      <c r="C172" s="210" t="s">
        <v>202</v>
      </c>
      <c r="D172" s="210" t="s">
        <v>149</v>
      </c>
      <c r="E172" s="211" t="s">
        <v>285</v>
      </c>
      <c r="F172" s="212" t="s">
        <v>286</v>
      </c>
      <c r="G172" s="213" t="s">
        <v>272</v>
      </c>
      <c r="H172" s="214">
        <v>3000</v>
      </c>
      <c r="I172" s="215"/>
      <c r="J172" s="216">
        <f>ROUND(I172*H172,2)</f>
        <v>0</v>
      </c>
      <c r="K172" s="217"/>
      <c r="L172" s="38"/>
      <c r="M172" s="218" t="s">
        <v>1</v>
      </c>
      <c r="N172" s="219" t="s">
        <v>43</v>
      </c>
      <c r="O172" s="72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2" t="s">
        <v>153</v>
      </c>
      <c r="AT172" s="222" t="s">
        <v>149</v>
      </c>
      <c r="AU172" s="222" t="s">
        <v>88</v>
      </c>
      <c r="AY172" s="17" t="s">
        <v>147</v>
      </c>
      <c r="BE172" s="115">
        <f>IF(N172="základní",J172,0)</f>
        <v>0</v>
      </c>
      <c r="BF172" s="115">
        <f>IF(N172="snížená",J172,0)</f>
        <v>0</v>
      </c>
      <c r="BG172" s="115">
        <f>IF(N172="zákl. přenesená",J172,0)</f>
        <v>0</v>
      </c>
      <c r="BH172" s="115">
        <f>IF(N172="sníž. přenesená",J172,0)</f>
        <v>0</v>
      </c>
      <c r="BI172" s="115">
        <f>IF(N172="nulová",J172,0)</f>
        <v>0</v>
      </c>
      <c r="BJ172" s="17" t="s">
        <v>86</v>
      </c>
      <c r="BK172" s="115">
        <f>ROUND(I172*H172,2)</f>
        <v>0</v>
      </c>
      <c r="BL172" s="17" t="s">
        <v>153</v>
      </c>
      <c r="BM172" s="222" t="s">
        <v>434</v>
      </c>
    </row>
    <row r="173" spans="1:65" s="2" customFormat="1" ht="39">
      <c r="A173" s="35"/>
      <c r="B173" s="36"/>
      <c r="C173" s="37"/>
      <c r="D173" s="223" t="s">
        <v>155</v>
      </c>
      <c r="E173" s="37"/>
      <c r="F173" s="224" t="s">
        <v>288</v>
      </c>
      <c r="G173" s="37"/>
      <c r="H173" s="37"/>
      <c r="I173" s="179"/>
      <c r="J173" s="37"/>
      <c r="K173" s="37"/>
      <c r="L173" s="38"/>
      <c r="M173" s="225"/>
      <c r="N173" s="226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7" t="s">
        <v>155</v>
      </c>
      <c r="AU173" s="17" t="s">
        <v>88</v>
      </c>
    </row>
    <row r="174" spans="1:65" s="13" customFormat="1" ht="11.25">
      <c r="B174" s="227"/>
      <c r="C174" s="228"/>
      <c r="D174" s="223" t="s">
        <v>157</v>
      </c>
      <c r="E174" s="229" t="s">
        <v>1</v>
      </c>
      <c r="F174" s="230" t="s">
        <v>435</v>
      </c>
      <c r="G174" s="228"/>
      <c r="H174" s="231">
        <v>1500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AT174" s="237" t="s">
        <v>157</v>
      </c>
      <c r="AU174" s="237" t="s">
        <v>88</v>
      </c>
      <c r="AV174" s="13" t="s">
        <v>88</v>
      </c>
      <c r="AW174" s="13" t="s">
        <v>32</v>
      </c>
      <c r="AX174" s="13" t="s">
        <v>78</v>
      </c>
      <c r="AY174" s="237" t="s">
        <v>147</v>
      </c>
    </row>
    <row r="175" spans="1:65" s="15" customFormat="1" ht="33.75">
      <c r="B175" s="249"/>
      <c r="C175" s="250"/>
      <c r="D175" s="223" t="s">
        <v>157</v>
      </c>
      <c r="E175" s="251" t="s">
        <v>1</v>
      </c>
      <c r="F175" s="252" t="s">
        <v>436</v>
      </c>
      <c r="G175" s="250"/>
      <c r="H175" s="253">
        <v>1500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AT175" s="259" t="s">
        <v>157</v>
      </c>
      <c r="AU175" s="259" t="s">
        <v>88</v>
      </c>
      <c r="AV175" s="15" t="s">
        <v>166</v>
      </c>
      <c r="AW175" s="15" t="s">
        <v>32</v>
      </c>
      <c r="AX175" s="15" t="s">
        <v>78</v>
      </c>
      <c r="AY175" s="259" t="s">
        <v>147</v>
      </c>
    </row>
    <row r="176" spans="1:65" s="13" customFormat="1" ht="11.25">
      <c r="B176" s="227"/>
      <c r="C176" s="228"/>
      <c r="D176" s="223" t="s">
        <v>157</v>
      </c>
      <c r="E176" s="229" t="s">
        <v>1</v>
      </c>
      <c r="F176" s="230" t="s">
        <v>435</v>
      </c>
      <c r="G176" s="228"/>
      <c r="H176" s="231">
        <v>1500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AT176" s="237" t="s">
        <v>157</v>
      </c>
      <c r="AU176" s="237" t="s">
        <v>88</v>
      </c>
      <c r="AV176" s="13" t="s">
        <v>88</v>
      </c>
      <c r="AW176" s="13" t="s">
        <v>32</v>
      </c>
      <c r="AX176" s="13" t="s">
        <v>78</v>
      </c>
      <c r="AY176" s="237" t="s">
        <v>147</v>
      </c>
    </row>
    <row r="177" spans="1:65" s="15" customFormat="1" ht="33.75">
      <c r="B177" s="249"/>
      <c r="C177" s="250"/>
      <c r="D177" s="223" t="s">
        <v>157</v>
      </c>
      <c r="E177" s="251" t="s">
        <v>1</v>
      </c>
      <c r="F177" s="252" t="s">
        <v>437</v>
      </c>
      <c r="G177" s="250"/>
      <c r="H177" s="253">
        <v>1500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AT177" s="259" t="s">
        <v>157</v>
      </c>
      <c r="AU177" s="259" t="s">
        <v>88</v>
      </c>
      <c r="AV177" s="15" t="s">
        <v>166</v>
      </c>
      <c r="AW177" s="15" t="s">
        <v>32</v>
      </c>
      <c r="AX177" s="15" t="s">
        <v>78</v>
      </c>
      <c r="AY177" s="259" t="s">
        <v>147</v>
      </c>
    </row>
    <row r="178" spans="1:65" s="14" customFormat="1" ht="11.25">
      <c r="B178" s="238"/>
      <c r="C178" s="239"/>
      <c r="D178" s="223" t="s">
        <v>157</v>
      </c>
      <c r="E178" s="240" t="s">
        <v>1</v>
      </c>
      <c r="F178" s="241" t="s">
        <v>159</v>
      </c>
      <c r="G178" s="239"/>
      <c r="H178" s="242">
        <v>3000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AT178" s="248" t="s">
        <v>157</v>
      </c>
      <c r="AU178" s="248" t="s">
        <v>88</v>
      </c>
      <c r="AV178" s="14" t="s">
        <v>153</v>
      </c>
      <c r="AW178" s="14" t="s">
        <v>32</v>
      </c>
      <c r="AX178" s="14" t="s">
        <v>86</v>
      </c>
      <c r="AY178" s="248" t="s">
        <v>147</v>
      </c>
    </row>
    <row r="179" spans="1:65" s="2" customFormat="1" ht="37.9" customHeight="1">
      <c r="A179" s="35"/>
      <c r="B179" s="36"/>
      <c r="C179" s="210" t="s">
        <v>176</v>
      </c>
      <c r="D179" s="210" t="s">
        <v>149</v>
      </c>
      <c r="E179" s="211" t="s">
        <v>296</v>
      </c>
      <c r="F179" s="212" t="s">
        <v>297</v>
      </c>
      <c r="G179" s="213" t="s">
        <v>272</v>
      </c>
      <c r="H179" s="214">
        <v>4000</v>
      </c>
      <c r="I179" s="215"/>
      <c r="J179" s="216">
        <f>ROUND(I179*H179,2)</f>
        <v>0</v>
      </c>
      <c r="K179" s="217"/>
      <c r="L179" s="38"/>
      <c r="M179" s="218" t="s">
        <v>1</v>
      </c>
      <c r="N179" s="219" t="s">
        <v>43</v>
      </c>
      <c r="O179" s="72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2" t="s">
        <v>153</v>
      </c>
      <c r="AT179" s="222" t="s">
        <v>149</v>
      </c>
      <c r="AU179" s="222" t="s">
        <v>88</v>
      </c>
      <c r="AY179" s="17" t="s">
        <v>147</v>
      </c>
      <c r="BE179" s="115">
        <f>IF(N179="základní",J179,0)</f>
        <v>0</v>
      </c>
      <c r="BF179" s="115">
        <f>IF(N179="snížená",J179,0)</f>
        <v>0</v>
      </c>
      <c r="BG179" s="115">
        <f>IF(N179="zákl. přenesená",J179,0)</f>
        <v>0</v>
      </c>
      <c r="BH179" s="115">
        <f>IF(N179="sníž. přenesená",J179,0)</f>
        <v>0</v>
      </c>
      <c r="BI179" s="115">
        <f>IF(N179="nulová",J179,0)</f>
        <v>0</v>
      </c>
      <c r="BJ179" s="17" t="s">
        <v>86</v>
      </c>
      <c r="BK179" s="115">
        <f>ROUND(I179*H179,2)</f>
        <v>0</v>
      </c>
      <c r="BL179" s="17" t="s">
        <v>153</v>
      </c>
      <c r="BM179" s="222" t="s">
        <v>438</v>
      </c>
    </row>
    <row r="180" spans="1:65" s="2" customFormat="1" ht="39">
      <c r="A180" s="35"/>
      <c r="B180" s="36"/>
      <c r="C180" s="37"/>
      <c r="D180" s="223" t="s">
        <v>155</v>
      </c>
      <c r="E180" s="37"/>
      <c r="F180" s="224" t="s">
        <v>299</v>
      </c>
      <c r="G180" s="37"/>
      <c r="H180" s="37"/>
      <c r="I180" s="179"/>
      <c r="J180" s="37"/>
      <c r="K180" s="37"/>
      <c r="L180" s="38"/>
      <c r="M180" s="225"/>
      <c r="N180" s="226"/>
      <c r="O180" s="72"/>
      <c r="P180" s="72"/>
      <c r="Q180" s="72"/>
      <c r="R180" s="72"/>
      <c r="S180" s="72"/>
      <c r="T180" s="73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7" t="s">
        <v>155</v>
      </c>
      <c r="AU180" s="17" t="s">
        <v>88</v>
      </c>
    </row>
    <row r="181" spans="1:65" s="13" customFormat="1" ht="11.25">
      <c r="B181" s="227"/>
      <c r="C181" s="228"/>
      <c r="D181" s="223" t="s">
        <v>157</v>
      </c>
      <c r="E181" s="229" t="s">
        <v>1</v>
      </c>
      <c r="F181" s="230" t="s">
        <v>439</v>
      </c>
      <c r="G181" s="228"/>
      <c r="H181" s="231">
        <v>4000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AT181" s="237" t="s">
        <v>157</v>
      </c>
      <c r="AU181" s="237" t="s">
        <v>88</v>
      </c>
      <c r="AV181" s="13" t="s">
        <v>88</v>
      </c>
      <c r="AW181" s="13" t="s">
        <v>32</v>
      </c>
      <c r="AX181" s="13" t="s">
        <v>78</v>
      </c>
      <c r="AY181" s="237" t="s">
        <v>147</v>
      </c>
    </row>
    <row r="182" spans="1:65" s="15" customFormat="1" ht="33.75">
      <c r="B182" s="249"/>
      <c r="C182" s="250"/>
      <c r="D182" s="223" t="s">
        <v>157</v>
      </c>
      <c r="E182" s="251" t="s">
        <v>1</v>
      </c>
      <c r="F182" s="252" t="s">
        <v>301</v>
      </c>
      <c r="G182" s="250"/>
      <c r="H182" s="253">
        <v>4000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AT182" s="259" t="s">
        <v>157</v>
      </c>
      <c r="AU182" s="259" t="s">
        <v>88</v>
      </c>
      <c r="AV182" s="15" t="s">
        <v>166</v>
      </c>
      <c r="AW182" s="15" t="s">
        <v>32</v>
      </c>
      <c r="AX182" s="15" t="s">
        <v>78</v>
      </c>
      <c r="AY182" s="259" t="s">
        <v>147</v>
      </c>
    </row>
    <row r="183" spans="1:65" s="14" customFormat="1" ht="11.25">
      <c r="B183" s="238"/>
      <c r="C183" s="239"/>
      <c r="D183" s="223" t="s">
        <v>157</v>
      </c>
      <c r="E183" s="240" t="s">
        <v>1</v>
      </c>
      <c r="F183" s="241" t="s">
        <v>159</v>
      </c>
      <c r="G183" s="239"/>
      <c r="H183" s="242">
        <v>4000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AT183" s="248" t="s">
        <v>157</v>
      </c>
      <c r="AU183" s="248" t="s">
        <v>88</v>
      </c>
      <c r="AV183" s="14" t="s">
        <v>153</v>
      </c>
      <c r="AW183" s="14" t="s">
        <v>32</v>
      </c>
      <c r="AX183" s="14" t="s">
        <v>86</v>
      </c>
      <c r="AY183" s="248" t="s">
        <v>147</v>
      </c>
    </row>
    <row r="184" spans="1:65" s="2" customFormat="1" ht="24.2" customHeight="1">
      <c r="A184" s="35"/>
      <c r="B184" s="36"/>
      <c r="C184" s="210" t="s">
        <v>8</v>
      </c>
      <c r="D184" s="210" t="s">
        <v>149</v>
      </c>
      <c r="E184" s="211" t="s">
        <v>303</v>
      </c>
      <c r="F184" s="212" t="s">
        <v>304</v>
      </c>
      <c r="G184" s="213" t="s">
        <v>272</v>
      </c>
      <c r="H184" s="214">
        <v>1833.3330000000001</v>
      </c>
      <c r="I184" s="215"/>
      <c r="J184" s="216">
        <f>ROUND(I184*H184,2)</f>
        <v>0</v>
      </c>
      <c r="K184" s="217"/>
      <c r="L184" s="38"/>
      <c r="M184" s="218" t="s">
        <v>1</v>
      </c>
      <c r="N184" s="219" t="s">
        <v>43</v>
      </c>
      <c r="O184" s="72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2" t="s">
        <v>153</v>
      </c>
      <c r="AT184" s="222" t="s">
        <v>149</v>
      </c>
      <c r="AU184" s="222" t="s">
        <v>88</v>
      </c>
      <c r="AY184" s="17" t="s">
        <v>147</v>
      </c>
      <c r="BE184" s="115">
        <f>IF(N184="základní",J184,0)</f>
        <v>0</v>
      </c>
      <c r="BF184" s="115">
        <f>IF(N184="snížená",J184,0)</f>
        <v>0</v>
      </c>
      <c r="BG184" s="115">
        <f>IF(N184="zákl. přenesená",J184,0)</f>
        <v>0</v>
      </c>
      <c r="BH184" s="115">
        <f>IF(N184="sníž. přenesená",J184,0)</f>
        <v>0</v>
      </c>
      <c r="BI184" s="115">
        <f>IF(N184="nulová",J184,0)</f>
        <v>0</v>
      </c>
      <c r="BJ184" s="17" t="s">
        <v>86</v>
      </c>
      <c r="BK184" s="115">
        <f>ROUND(I184*H184,2)</f>
        <v>0</v>
      </c>
      <c r="BL184" s="17" t="s">
        <v>153</v>
      </c>
      <c r="BM184" s="222" t="s">
        <v>440</v>
      </c>
    </row>
    <row r="185" spans="1:65" s="2" customFormat="1" ht="19.5">
      <c r="A185" s="35"/>
      <c r="B185" s="36"/>
      <c r="C185" s="37"/>
      <c r="D185" s="223" t="s">
        <v>155</v>
      </c>
      <c r="E185" s="37"/>
      <c r="F185" s="224" t="s">
        <v>306</v>
      </c>
      <c r="G185" s="37"/>
      <c r="H185" s="37"/>
      <c r="I185" s="179"/>
      <c r="J185" s="37"/>
      <c r="K185" s="37"/>
      <c r="L185" s="38"/>
      <c r="M185" s="225"/>
      <c r="N185" s="226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7" t="s">
        <v>155</v>
      </c>
      <c r="AU185" s="17" t="s">
        <v>88</v>
      </c>
    </row>
    <row r="186" spans="1:65" s="13" customFormat="1" ht="11.25">
      <c r="B186" s="227"/>
      <c r="C186" s="228"/>
      <c r="D186" s="223" t="s">
        <v>157</v>
      </c>
      <c r="E186" s="229" t="s">
        <v>1</v>
      </c>
      <c r="F186" s="230" t="s">
        <v>432</v>
      </c>
      <c r="G186" s="228"/>
      <c r="H186" s="231">
        <v>1833.3330000000001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AT186" s="237" t="s">
        <v>157</v>
      </c>
      <c r="AU186" s="237" t="s">
        <v>88</v>
      </c>
      <c r="AV186" s="13" t="s">
        <v>88</v>
      </c>
      <c r="AW186" s="13" t="s">
        <v>32</v>
      </c>
      <c r="AX186" s="13" t="s">
        <v>78</v>
      </c>
      <c r="AY186" s="237" t="s">
        <v>147</v>
      </c>
    </row>
    <row r="187" spans="1:65" s="15" customFormat="1" ht="22.5">
      <c r="B187" s="249"/>
      <c r="C187" s="250"/>
      <c r="D187" s="223" t="s">
        <v>157</v>
      </c>
      <c r="E187" s="251" t="s">
        <v>1</v>
      </c>
      <c r="F187" s="252" t="s">
        <v>307</v>
      </c>
      <c r="G187" s="250"/>
      <c r="H187" s="253">
        <v>1833.3330000000001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AT187" s="259" t="s">
        <v>157</v>
      </c>
      <c r="AU187" s="259" t="s">
        <v>88</v>
      </c>
      <c r="AV187" s="15" t="s">
        <v>166</v>
      </c>
      <c r="AW187" s="15" t="s">
        <v>32</v>
      </c>
      <c r="AX187" s="15" t="s">
        <v>78</v>
      </c>
      <c r="AY187" s="259" t="s">
        <v>147</v>
      </c>
    </row>
    <row r="188" spans="1:65" s="14" customFormat="1" ht="11.25">
      <c r="B188" s="238"/>
      <c r="C188" s="239"/>
      <c r="D188" s="223" t="s">
        <v>157</v>
      </c>
      <c r="E188" s="240" t="s">
        <v>1</v>
      </c>
      <c r="F188" s="241" t="s">
        <v>159</v>
      </c>
      <c r="G188" s="239"/>
      <c r="H188" s="242">
        <v>1833.3330000000001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AT188" s="248" t="s">
        <v>157</v>
      </c>
      <c r="AU188" s="248" t="s">
        <v>88</v>
      </c>
      <c r="AV188" s="14" t="s">
        <v>153</v>
      </c>
      <c r="AW188" s="14" t="s">
        <v>32</v>
      </c>
      <c r="AX188" s="14" t="s">
        <v>86</v>
      </c>
      <c r="AY188" s="248" t="s">
        <v>147</v>
      </c>
    </row>
    <row r="189" spans="1:65" s="2" customFormat="1" ht="24.2" customHeight="1">
      <c r="A189" s="35"/>
      <c r="B189" s="36"/>
      <c r="C189" s="210" t="s">
        <v>217</v>
      </c>
      <c r="D189" s="210" t="s">
        <v>149</v>
      </c>
      <c r="E189" s="211" t="s">
        <v>309</v>
      </c>
      <c r="F189" s="212" t="s">
        <v>310</v>
      </c>
      <c r="G189" s="213" t="s">
        <v>272</v>
      </c>
      <c r="H189" s="214">
        <v>1500</v>
      </c>
      <c r="I189" s="215"/>
      <c r="J189" s="216">
        <f>ROUND(I189*H189,2)</f>
        <v>0</v>
      </c>
      <c r="K189" s="217"/>
      <c r="L189" s="38"/>
      <c r="M189" s="218" t="s">
        <v>1</v>
      </c>
      <c r="N189" s="219" t="s">
        <v>43</v>
      </c>
      <c r="O189" s="72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2" t="s">
        <v>153</v>
      </c>
      <c r="AT189" s="222" t="s">
        <v>149</v>
      </c>
      <c r="AU189" s="222" t="s">
        <v>88</v>
      </c>
      <c r="AY189" s="17" t="s">
        <v>147</v>
      </c>
      <c r="BE189" s="115">
        <f>IF(N189="základní",J189,0)</f>
        <v>0</v>
      </c>
      <c r="BF189" s="115">
        <f>IF(N189="snížená",J189,0)</f>
        <v>0</v>
      </c>
      <c r="BG189" s="115">
        <f>IF(N189="zákl. přenesená",J189,0)</f>
        <v>0</v>
      </c>
      <c r="BH189" s="115">
        <f>IF(N189="sníž. přenesená",J189,0)</f>
        <v>0</v>
      </c>
      <c r="BI189" s="115">
        <f>IF(N189="nulová",J189,0)</f>
        <v>0</v>
      </c>
      <c r="BJ189" s="17" t="s">
        <v>86</v>
      </c>
      <c r="BK189" s="115">
        <f>ROUND(I189*H189,2)</f>
        <v>0</v>
      </c>
      <c r="BL189" s="17" t="s">
        <v>153</v>
      </c>
      <c r="BM189" s="222" t="s">
        <v>441</v>
      </c>
    </row>
    <row r="190" spans="1:65" s="2" customFormat="1" ht="29.25">
      <c r="A190" s="35"/>
      <c r="B190" s="36"/>
      <c r="C190" s="37"/>
      <c r="D190" s="223" t="s">
        <v>155</v>
      </c>
      <c r="E190" s="37"/>
      <c r="F190" s="224" t="s">
        <v>312</v>
      </c>
      <c r="G190" s="37"/>
      <c r="H190" s="37"/>
      <c r="I190" s="179"/>
      <c r="J190" s="37"/>
      <c r="K190" s="37"/>
      <c r="L190" s="38"/>
      <c r="M190" s="225"/>
      <c r="N190" s="226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7" t="s">
        <v>155</v>
      </c>
      <c r="AU190" s="17" t="s">
        <v>88</v>
      </c>
    </row>
    <row r="191" spans="1:65" s="13" customFormat="1" ht="11.25">
      <c r="B191" s="227"/>
      <c r="C191" s="228"/>
      <c r="D191" s="223" t="s">
        <v>157</v>
      </c>
      <c r="E191" s="229" t="s">
        <v>1</v>
      </c>
      <c r="F191" s="230" t="s">
        <v>442</v>
      </c>
      <c r="G191" s="228"/>
      <c r="H191" s="231">
        <v>750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AT191" s="237" t="s">
        <v>157</v>
      </c>
      <c r="AU191" s="237" t="s">
        <v>88</v>
      </c>
      <c r="AV191" s="13" t="s">
        <v>88</v>
      </c>
      <c r="AW191" s="13" t="s">
        <v>32</v>
      </c>
      <c r="AX191" s="13" t="s">
        <v>78</v>
      </c>
      <c r="AY191" s="237" t="s">
        <v>147</v>
      </c>
    </row>
    <row r="192" spans="1:65" s="15" customFormat="1" ht="22.5">
      <c r="B192" s="249"/>
      <c r="C192" s="250"/>
      <c r="D192" s="223" t="s">
        <v>157</v>
      </c>
      <c r="E192" s="251" t="s">
        <v>1</v>
      </c>
      <c r="F192" s="252" t="s">
        <v>443</v>
      </c>
      <c r="G192" s="250"/>
      <c r="H192" s="253">
        <v>750</v>
      </c>
      <c r="I192" s="254"/>
      <c r="J192" s="250"/>
      <c r="K192" s="250"/>
      <c r="L192" s="255"/>
      <c r="M192" s="256"/>
      <c r="N192" s="257"/>
      <c r="O192" s="257"/>
      <c r="P192" s="257"/>
      <c r="Q192" s="257"/>
      <c r="R192" s="257"/>
      <c r="S192" s="257"/>
      <c r="T192" s="258"/>
      <c r="AT192" s="259" t="s">
        <v>157</v>
      </c>
      <c r="AU192" s="259" t="s">
        <v>88</v>
      </c>
      <c r="AV192" s="15" t="s">
        <v>166</v>
      </c>
      <c r="AW192" s="15" t="s">
        <v>32</v>
      </c>
      <c r="AX192" s="15" t="s">
        <v>78</v>
      </c>
      <c r="AY192" s="259" t="s">
        <v>147</v>
      </c>
    </row>
    <row r="193" spans="1:65" s="13" customFormat="1" ht="11.25">
      <c r="B193" s="227"/>
      <c r="C193" s="228"/>
      <c r="D193" s="223" t="s">
        <v>157</v>
      </c>
      <c r="E193" s="229" t="s">
        <v>1</v>
      </c>
      <c r="F193" s="230" t="s">
        <v>442</v>
      </c>
      <c r="G193" s="228"/>
      <c r="H193" s="231">
        <v>750</v>
      </c>
      <c r="I193" s="232"/>
      <c r="J193" s="228"/>
      <c r="K193" s="228"/>
      <c r="L193" s="233"/>
      <c r="M193" s="234"/>
      <c r="N193" s="235"/>
      <c r="O193" s="235"/>
      <c r="P193" s="235"/>
      <c r="Q193" s="235"/>
      <c r="R193" s="235"/>
      <c r="S193" s="235"/>
      <c r="T193" s="236"/>
      <c r="AT193" s="237" t="s">
        <v>157</v>
      </c>
      <c r="AU193" s="237" t="s">
        <v>88</v>
      </c>
      <c r="AV193" s="13" t="s">
        <v>88</v>
      </c>
      <c r="AW193" s="13" t="s">
        <v>32</v>
      </c>
      <c r="AX193" s="13" t="s">
        <v>78</v>
      </c>
      <c r="AY193" s="237" t="s">
        <v>147</v>
      </c>
    </row>
    <row r="194" spans="1:65" s="15" customFormat="1" ht="22.5">
      <c r="B194" s="249"/>
      <c r="C194" s="250"/>
      <c r="D194" s="223" t="s">
        <v>157</v>
      </c>
      <c r="E194" s="251" t="s">
        <v>1</v>
      </c>
      <c r="F194" s="252" t="s">
        <v>444</v>
      </c>
      <c r="G194" s="250"/>
      <c r="H194" s="253">
        <v>750</v>
      </c>
      <c r="I194" s="254"/>
      <c r="J194" s="250"/>
      <c r="K194" s="250"/>
      <c r="L194" s="255"/>
      <c r="M194" s="256"/>
      <c r="N194" s="257"/>
      <c r="O194" s="257"/>
      <c r="P194" s="257"/>
      <c r="Q194" s="257"/>
      <c r="R194" s="257"/>
      <c r="S194" s="257"/>
      <c r="T194" s="258"/>
      <c r="AT194" s="259" t="s">
        <v>157</v>
      </c>
      <c r="AU194" s="259" t="s">
        <v>88</v>
      </c>
      <c r="AV194" s="15" t="s">
        <v>166</v>
      </c>
      <c r="AW194" s="15" t="s">
        <v>32</v>
      </c>
      <c r="AX194" s="15" t="s">
        <v>78</v>
      </c>
      <c r="AY194" s="259" t="s">
        <v>147</v>
      </c>
    </row>
    <row r="195" spans="1:65" s="14" customFormat="1" ht="11.25">
      <c r="B195" s="238"/>
      <c r="C195" s="239"/>
      <c r="D195" s="223" t="s">
        <v>157</v>
      </c>
      <c r="E195" s="240" t="s">
        <v>1</v>
      </c>
      <c r="F195" s="241" t="s">
        <v>159</v>
      </c>
      <c r="G195" s="239"/>
      <c r="H195" s="242">
        <v>1500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AT195" s="248" t="s">
        <v>157</v>
      </c>
      <c r="AU195" s="248" t="s">
        <v>88</v>
      </c>
      <c r="AV195" s="14" t="s">
        <v>153</v>
      </c>
      <c r="AW195" s="14" t="s">
        <v>32</v>
      </c>
      <c r="AX195" s="14" t="s">
        <v>86</v>
      </c>
      <c r="AY195" s="248" t="s">
        <v>147</v>
      </c>
    </row>
    <row r="196" spans="1:65" s="2" customFormat="1" ht="16.5" customHeight="1">
      <c r="A196" s="35"/>
      <c r="B196" s="36"/>
      <c r="C196" s="210" t="s">
        <v>222</v>
      </c>
      <c r="D196" s="210" t="s">
        <v>149</v>
      </c>
      <c r="E196" s="211" t="s">
        <v>318</v>
      </c>
      <c r="F196" s="212" t="s">
        <v>319</v>
      </c>
      <c r="G196" s="213" t="s">
        <v>272</v>
      </c>
      <c r="H196" s="214">
        <v>5500</v>
      </c>
      <c r="I196" s="215"/>
      <c r="J196" s="216">
        <f>ROUND(I196*H196,2)</f>
        <v>0</v>
      </c>
      <c r="K196" s="217"/>
      <c r="L196" s="38"/>
      <c r="M196" s="218" t="s">
        <v>1</v>
      </c>
      <c r="N196" s="219" t="s">
        <v>43</v>
      </c>
      <c r="O196" s="72"/>
      <c r="P196" s="220">
        <f>O196*H196</f>
        <v>0</v>
      </c>
      <c r="Q196" s="220">
        <v>0</v>
      </c>
      <c r="R196" s="220">
        <f>Q196*H196</f>
        <v>0</v>
      </c>
      <c r="S196" s="220">
        <v>0</v>
      </c>
      <c r="T196" s="221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2" t="s">
        <v>153</v>
      </c>
      <c r="AT196" s="222" t="s">
        <v>149</v>
      </c>
      <c r="AU196" s="222" t="s">
        <v>88</v>
      </c>
      <c r="AY196" s="17" t="s">
        <v>147</v>
      </c>
      <c r="BE196" s="115">
        <f>IF(N196="základní",J196,0)</f>
        <v>0</v>
      </c>
      <c r="BF196" s="115">
        <f>IF(N196="snížená",J196,0)</f>
        <v>0</v>
      </c>
      <c r="BG196" s="115">
        <f>IF(N196="zákl. přenesená",J196,0)</f>
        <v>0</v>
      </c>
      <c r="BH196" s="115">
        <f>IF(N196="sníž. přenesená",J196,0)</f>
        <v>0</v>
      </c>
      <c r="BI196" s="115">
        <f>IF(N196="nulová",J196,0)</f>
        <v>0</v>
      </c>
      <c r="BJ196" s="17" t="s">
        <v>86</v>
      </c>
      <c r="BK196" s="115">
        <f>ROUND(I196*H196,2)</f>
        <v>0</v>
      </c>
      <c r="BL196" s="17" t="s">
        <v>153</v>
      </c>
      <c r="BM196" s="222" t="s">
        <v>445</v>
      </c>
    </row>
    <row r="197" spans="1:65" s="2" customFormat="1" ht="19.5">
      <c r="A197" s="35"/>
      <c r="B197" s="36"/>
      <c r="C197" s="37"/>
      <c r="D197" s="223" t="s">
        <v>155</v>
      </c>
      <c r="E197" s="37"/>
      <c r="F197" s="224" t="s">
        <v>321</v>
      </c>
      <c r="G197" s="37"/>
      <c r="H197" s="37"/>
      <c r="I197" s="179"/>
      <c r="J197" s="37"/>
      <c r="K197" s="37"/>
      <c r="L197" s="38"/>
      <c r="M197" s="225"/>
      <c r="N197" s="226"/>
      <c r="O197" s="72"/>
      <c r="P197" s="72"/>
      <c r="Q197" s="72"/>
      <c r="R197" s="72"/>
      <c r="S197" s="72"/>
      <c r="T197" s="73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7" t="s">
        <v>155</v>
      </c>
      <c r="AU197" s="17" t="s">
        <v>88</v>
      </c>
    </row>
    <row r="198" spans="1:65" s="13" customFormat="1" ht="11.25">
      <c r="B198" s="227"/>
      <c r="C198" s="228"/>
      <c r="D198" s="223" t="s">
        <v>157</v>
      </c>
      <c r="E198" s="229" t="s">
        <v>1</v>
      </c>
      <c r="F198" s="230" t="s">
        <v>446</v>
      </c>
      <c r="G198" s="228"/>
      <c r="H198" s="231">
        <v>1500</v>
      </c>
      <c r="I198" s="232"/>
      <c r="J198" s="228"/>
      <c r="K198" s="228"/>
      <c r="L198" s="233"/>
      <c r="M198" s="234"/>
      <c r="N198" s="235"/>
      <c r="O198" s="235"/>
      <c r="P198" s="235"/>
      <c r="Q198" s="235"/>
      <c r="R198" s="235"/>
      <c r="S198" s="235"/>
      <c r="T198" s="236"/>
      <c r="AT198" s="237" t="s">
        <v>157</v>
      </c>
      <c r="AU198" s="237" t="s">
        <v>88</v>
      </c>
      <c r="AV198" s="13" t="s">
        <v>88</v>
      </c>
      <c r="AW198" s="13" t="s">
        <v>32</v>
      </c>
      <c r="AX198" s="13" t="s">
        <v>78</v>
      </c>
      <c r="AY198" s="237" t="s">
        <v>147</v>
      </c>
    </row>
    <row r="199" spans="1:65" s="15" customFormat="1" ht="11.25">
      <c r="B199" s="249"/>
      <c r="C199" s="250"/>
      <c r="D199" s="223" t="s">
        <v>157</v>
      </c>
      <c r="E199" s="251" t="s">
        <v>1</v>
      </c>
      <c r="F199" s="252" t="s">
        <v>447</v>
      </c>
      <c r="G199" s="250"/>
      <c r="H199" s="253">
        <v>1500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AT199" s="259" t="s">
        <v>157</v>
      </c>
      <c r="AU199" s="259" t="s">
        <v>88</v>
      </c>
      <c r="AV199" s="15" t="s">
        <v>166</v>
      </c>
      <c r="AW199" s="15" t="s">
        <v>32</v>
      </c>
      <c r="AX199" s="15" t="s">
        <v>78</v>
      </c>
      <c r="AY199" s="259" t="s">
        <v>147</v>
      </c>
    </row>
    <row r="200" spans="1:65" s="13" customFormat="1" ht="11.25">
      <c r="B200" s="227"/>
      <c r="C200" s="228"/>
      <c r="D200" s="223" t="s">
        <v>157</v>
      </c>
      <c r="E200" s="229" t="s">
        <v>1</v>
      </c>
      <c r="F200" s="230" t="s">
        <v>448</v>
      </c>
      <c r="G200" s="228"/>
      <c r="H200" s="231">
        <v>4000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AT200" s="237" t="s">
        <v>157</v>
      </c>
      <c r="AU200" s="237" t="s">
        <v>88</v>
      </c>
      <c r="AV200" s="13" t="s">
        <v>88</v>
      </c>
      <c r="AW200" s="13" t="s">
        <v>32</v>
      </c>
      <c r="AX200" s="13" t="s">
        <v>78</v>
      </c>
      <c r="AY200" s="237" t="s">
        <v>147</v>
      </c>
    </row>
    <row r="201" spans="1:65" s="15" customFormat="1" ht="11.25">
      <c r="B201" s="249"/>
      <c r="C201" s="250"/>
      <c r="D201" s="223" t="s">
        <v>157</v>
      </c>
      <c r="E201" s="251" t="s">
        <v>1</v>
      </c>
      <c r="F201" s="252" t="s">
        <v>449</v>
      </c>
      <c r="G201" s="250"/>
      <c r="H201" s="253">
        <v>4000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AT201" s="259" t="s">
        <v>157</v>
      </c>
      <c r="AU201" s="259" t="s">
        <v>88</v>
      </c>
      <c r="AV201" s="15" t="s">
        <v>166</v>
      </c>
      <c r="AW201" s="15" t="s">
        <v>32</v>
      </c>
      <c r="AX201" s="15" t="s">
        <v>78</v>
      </c>
      <c r="AY201" s="259" t="s">
        <v>147</v>
      </c>
    </row>
    <row r="202" spans="1:65" s="14" customFormat="1" ht="11.25">
      <c r="B202" s="238"/>
      <c r="C202" s="239"/>
      <c r="D202" s="223" t="s">
        <v>157</v>
      </c>
      <c r="E202" s="240" t="s">
        <v>1</v>
      </c>
      <c r="F202" s="241" t="s">
        <v>159</v>
      </c>
      <c r="G202" s="239"/>
      <c r="H202" s="242">
        <v>5500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AT202" s="248" t="s">
        <v>157</v>
      </c>
      <c r="AU202" s="248" t="s">
        <v>88</v>
      </c>
      <c r="AV202" s="14" t="s">
        <v>153</v>
      </c>
      <c r="AW202" s="14" t="s">
        <v>32</v>
      </c>
      <c r="AX202" s="14" t="s">
        <v>86</v>
      </c>
      <c r="AY202" s="248" t="s">
        <v>147</v>
      </c>
    </row>
    <row r="203" spans="1:65" s="2" customFormat="1" ht="24.2" customHeight="1">
      <c r="A203" s="35"/>
      <c r="B203" s="36"/>
      <c r="C203" s="210" t="s">
        <v>227</v>
      </c>
      <c r="D203" s="210" t="s">
        <v>149</v>
      </c>
      <c r="E203" s="211" t="s">
        <v>333</v>
      </c>
      <c r="F203" s="212" t="s">
        <v>334</v>
      </c>
      <c r="G203" s="213" t="s">
        <v>152</v>
      </c>
      <c r="H203" s="214">
        <v>1920</v>
      </c>
      <c r="I203" s="215"/>
      <c r="J203" s="216">
        <f>ROUND(I203*H203,2)</f>
        <v>0</v>
      </c>
      <c r="K203" s="217"/>
      <c r="L203" s="38"/>
      <c r="M203" s="218" t="s">
        <v>1</v>
      </c>
      <c r="N203" s="219" t="s">
        <v>43</v>
      </c>
      <c r="O203" s="72"/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2" t="s">
        <v>153</v>
      </c>
      <c r="AT203" s="222" t="s">
        <v>149</v>
      </c>
      <c r="AU203" s="222" t="s">
        <v>88</v>
      </c>
      <c r="AY203" s="17" t="s">
        <v>147</v>
      </c>
      <c r="BE203" s="115">
        <f>IF(N203="základní",J203,0)</f>
        <v>0</v>
      </c>
      <c r="BF203" s="115">
        <f>IF(N203="snížená",J203,0)</f>
        <v>0</v>
      </c>
      <c r="BG203" s="115">
        <f>IF(N203="zákl. přenesená",J203,0)</f>
        <v>0</v>
      </c>
      <c r="BH203" s="115">
        <f>IF(N203="sníž. přenesená",J203,0)</f>
        <v>0</v>
      </c>
      <c r="BI203" s="115">
        <f>IF(N203="nulová",J203,0)</f>
        <v>0</v>
      </c>
      <c r="BJ203" s="17" t="s">
        <v>86</v>
      </c>
      <c r="BK203" s="115">
        <f>ROUND(I203*H203,2)</f>
        <v>0</v>
      </c>
      <c r="BL203" s="17" t="s">
        <v>153</v>
      </c>
      <c r="BM203" s="222" t="s">
        <v>450</v>
      </c>
    </row>
    <row r="204" spans="1:65" s="2" customFormat="1" ht="19.5">
      <c r="A204" s="35"/>
      <c r="B204" s="36"/>
      <c r="C204" s="37"/>
      <c r="D204" s="223" t="s">
        <v>155</v>
      </c>
      <c r="E204" s="37"/>
      <c r="F204" s="224" t="s">
        <v>336</v>
      </c>
      <c r="G204" s="37"/>
      <c r="H204" s="37"/>
      <c r="I204" s="179"/>
      <c r="J204" s="37"/>
      <c r="K204" s="37"/>
      <c r="L204" s="38"/>
      <c r="M204" s="225"/>
      <c r="N204" s="226"/>
      <c r="O204" s="72"/>
      <c r="P204" s="72"/>
      <c r="Q204" s="72"/>
      <c r="R204" s="72"/>
      <c r="S204" s="72"/>
      <c r="T204" s="73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7" t="s">
        <v>155</v>
      </c>
      <c r="AU204" s="17" t="s">
        <v>88</v>
      </c>
    </row>
    <row r="205" spans="1:65" s="13" customFormat="1" ht="11.25">
      <c r="B205" s="227"/>
      <c r="C205" s="228"/>
      <c r="D205" s="223" t="s">
        <v>157</v>
      </c>
      <c r="E205" s="229" t="s">
        <v>1</v>
      </c>
      <c r="F205" s="230" t="s">
        <v>451</v>
      </c>
      <c r="G205" s="228"/>
      <c r="H205" s="231">
        <v>1920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AT205" s="237" t="s">
        <v>157</v>
      </c>
      <c r="AU205" s="237" t="s">
        <v>88</v>
      </c>
      <c r="AV205" s="13" t="s">
        <v>88</v>
      </c>
      <c r="AW205" s="13" t="s">
        <v>32</v>
      </c>
      <c r="AX205" s="13" t="s">
        <v>78</v>
      </c>
      <c r="AY205" s="237" t="s">
        <v>147</v>
      </c>
    </row>
    <row r="206" spans="1:65" s="15" customFormat="1" ht="11.25">
      <c r="B206" s="249"/>
      <c r="C206" s="250"/>
      <c r="D206" s="223" t="s">
        <v>157</v>
      </c>
      <c r="E206" s="251" t="s">
        <v>1</v>
      </c>
      <c r="F206" s="252" t="s">
        <v>452</v>
      </c>
      <c r="G206" s="250"/>
      <c r="H206" s="253">
        <v>1920</v>
      </c>
      <c r="I206" s="254"/>
      <c r="J206" s="250"/>
      <c r="K206" s="250"/>
      <c r="L206" s="255"/>
      <c r="M206" s="256"/>
      <c r="N206" s="257"/>
      <c r="O206" s="257"/>
      <c r="P206" s="257"/>
      <c r="Q206" s="257"/>
      <c r="R206" s="257"/>
      <c r="S206" s="257"/>
      <c r="T206" s="258"/>
      <c r="AT206" s="259" t="s">
        <v>157</v>
      </c>
      <c r="AU206" s="259" t="s">
        <v>88</v>
      </c>
      <c r="AV206" s="15" t="s">
        <v>166</v>
      </c>
      <c r="AW206" s="15" t="s">
        <v>32</v>
      </c>
      <c r="AX206" s="15" t="s">
        <v>78</v>
      </c>
      <c r="AY206" s="259" t="s">
        <v>147</v>
      </c>
    </row>
    <row r="207" spans="1:65" s="14" customFormat="1" ht="11.25">
      <c r="B207" s="238"/>
      <c r="C207" s="239"/>
      <c r="D207" s="223" t="s">
        <v>157</v>
      </c>
      <c r="E207" s="240" t="s">
        <v>1</v>
      </c>
      <c r="F207" s="241" t="s">
        <v>159</v>
      </c>
      <c r="G207" s="239"/>
      <c r="H207" s="242">
        <v>1920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AT207" s="248" t="s">
        <v>157</v>
      </c>
      <c r="AU207" s="248" t="s">
        <v>88</v>
      </c>
      <c r="AV207" s="14" t="s">
        <v>153</v>
      </c>
      <c r="AW207" s="14" t="s">
        <v>32</v>
      </c>
      <c r="AX207" s="14" t="s">
        <v>86</v>
      </c>
      <c r="AY207" s="248" t="s">
        <v>147</v>
      </c>
    </row>
    <row r="208" spans="1:65" s="2" customFormat="1" ht="24.2" customHeight="1">
      <c r="A208" s="35"/>
      <c r="B208" s="36"/>
      <c r="C208" s="210" t="s">
        <v>232</v>
      </c>
      <c r="D208" s="210" t="s">
        <v>149</v>
      </c>
      <c r="E208" s="211" t="s">
        <v>341</v>
      </c>
      <c r="F208" s="212" t="s">
        <v>342</v>
      </c>
      <c r="G208" s="213" t="s">
        <v>152</v>
      </c>
      <c r="H208" s="214">
        <v>1830</v>
      </c>
      <c r="I208" s="215"/>
      <c r="J208" s="216">
        <f>ROUND(I208*H208,2)</f>
        <v>0</v>
      </c>
      <c r="K208" s="217"/>
      <c r="L208" s="38"/>
      <c r="M208" s="218" t="s">
        <v>1</v>
      </c>
      <c r="N208" s="219" t="s">
        <v>43</v>
      </c>
      <c r="O208" s="72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2" t="s">
        <v>153</v>
      </c>
      <c r="AT208" s="222" t="s">
        <v>149</v>
      </c>
      <c r="AU208" s="222" t="s">
        <v>88</v>
      </c>
      <c r="AY208" s="17" t="s">
        <v>147</v>
      </c>
      <c r="BE208" s="115">
        <f>IF(N208="základní",J208,0)</f>
        <v>0</v>
      </c>
      <c r="BF208" s="115">
        <f>IF(N208="snížená",J208,0)</f>
        <v>0</v>
      </c>
      <c r="BG208" s="115">
        <f>IF(N208="zákl. přenesená",J208,0)</f>
        <v>0</v>
      </c>
      <c r="BH208" s="115">
        <f>IF(N208="sníž. přenesená",J208,0)</f>
        <v>0</v>
      </c>
      <c r="BI208" s="115">
        <f>IF(N208="nulová",J208,0)</f>
        <v>0</v>
      </c>
      <c r="BJ208" s="17" t="s">
        <v>86</v>
      </c>
      <c r="BK208" s="115">
        <f>ROUND(I208*H208,2)</f>
        <v>0</v>
      </c>
      <c r="BL208" s="17" t="s">
        <v>153</v>
      </c>
      <c r="BM208" s="222" t="s">
        <v>453</v>
      </c>
    </row>
    <row r="209" spans="1:65" s="2" customFormat="1" ht="29.25">
      <c r="A209" s="35"/>
      <c r="B209" s="36"/>
      <c r="C209" s="37"/>
      <c r="D209" s="223" t="s">
        <v>155</v>
      </c>
      <c r="E209" s="37"/>
      <c r="F209" s="224" t="s">
        <v>344</v>
      </c>
      <c r="G209" s="37"/>
      <c r="H209" s="37"/>
      <c r="I209" s="179"/>
      <c r="J209" s="37"/>
      <c r="K209" s="37"/>
      <c r="L209" s="38"/>
      <c r="M209" s="225"/>
      <c r="N209" s="226"/>
      <c r="O209" s="72"/>
      <c r="P209" s="72"/>
      <c r="Q209" s="72"/>
      <c r="R209" s="72"/>
      <c r="S209" s="72"/>
      <c r="T209" s="73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7" t="s">
        <v>155</v>
      </c>
      <c r="AU209" s="17" t="s">
        <v>88</v>
      </c>
    </row>
    <row r="210" spans="1:65" s="13" customFormat="1" ht="11.25">
      <c r="B210" s="227"/>
      <c r="C210" s="228"/>
      <c r="D210" s="223" t="s">
        <v>157</v>
      </c>
      <c r="E210" s="229" t="s">
        <v>1</v>
      </c>
      <c r="F210" s="230" t="s">
        <v>454</v>
      </c>
      <c r="G210" s="228"/>
      <c r="H210" s="231">
        <v>1830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AT210" s="237" t="s">
        <v>157</v>
      </c>
      <c r="AU210" s="237" t="s">
        <v>88</v>
      </c>
      <c r="AV210" s="13" t="s">
        <v>88</v>
      </c>
      <c r="AW210" s="13" t="s">
        <v>32</v>
      </c>
      <c r="AX210" s="13" t="s">
        <v>78</v>
      </c>
      <c r="AY210" s="237" t="s">
        <v>147</v>
      </c>
    </row>
    <row r="211" spans="1:65" s="15" customFormat="1" ht="11.25">
      <c r="B211" s="249"/>
      <c r="C211" s="250"/>
      <c r="D211" s="223" t="s">
        <v>157</v>
      </c>
      <c r="E211" s="251" t="s">
        <v>1</v>
      </c>
      <c r="F211" s="252" t="s">
        <v>455</v>
      </c>
      <c r="G211" s="250"/>
      <c r="H211" s="253">
        <v>1830</v>
      </c>
      <c r="I211" s="254"/>
      <c r="J211" s="250"/>
      <c r="K211" s="250"/>
      <c r="L211" s="255"/>
      <c r="M211" s="256"/>
      <c r="N211" s="257"/>
      <c r="O211" s="257"/>
      <c r="P211" s="257"/>
      <c r="Q211" s="257"/>
      <c r="R211" s="257"/>
      <c r="S211" s="257"/>
      <c r="T211" s="258"/>
      <c r="AT211" s="259" t="s">
        <v>157</v>
      </c>
      <c r="AU211" s="259" t="s">
        <v>88</v>
      </c>
      <c r="AV211" s="15" t="s">
        <v>166</v>
      </c>
      <c r="AW211" s="15" t="s">
        <v>32</v>
      </c>
      <c r="AX211" s="15" t="s">
        <v>78</v>
      </c>
      <c r="AY211" s="259" t="s">
        <v>147</v>
      </c>
    </row>
    <row r="212" spans="1:65" s="14" customFormat="1" ht="11.25">
      <c r="B212" s="238"/>
      <c r="C212" s="239"/>
      <c r="D212" s="223" t="s">
        <v>157</v>
      </c>
      <c r="E212" s="240" t="s">
        <v>1</v>
      </c>
      <c r="F212" s="241" t="s">
        <v>159</v>
      </c>
      <c r="G212" s="239"/>
      <c r="H212" s="242">
        <v>1830</v>
      </c>
      <c r="I212" s="243"/>
      <c r="J212" s="239"/>
      <c r="K212" s="239"/>
      <c r="L212" s="244"/>
      <c r="M212" s="245"/>
      <c r="N212" s="246"/>
      <c r="O212" s="246"/>
      <c r="P212" s="246"/>
      <c r="Q212" s="246"/>
      <c r="R212" s="246"/>
      <c r="S212" s="246"/>
      <c r="T212" s="247"/>
      <c r="AT212" s="248" t="s">
        <v>157</v>
      </c>
      <c r="AU212" s="248" t="s">
        <v>88</v>
      </c>
      <c r="AV212" s="14" t="s">
        <v>153</v>
      </c>
      <c r="AW212" s="14" t="s">
        <v>32</v>
      </c>
      <c r="AX212" s="14" t="s">
        <v>86</v>
      </c>
      <c r="AY212" s="248" t="s">
        <v>147</v>
      </c>
    </row>
    <row r="213" spans="1:65" s="12" customFormat="1" ht="22.9" customHeight="1">
      <c r="B213" s="194"/>
      <c r="C213" s="195"/>
      <c r="D213" s="196" t="s">
        <v>77</v>
      </c>
      <c r="E213" s="208" t="s">
        <v>396</v>
      </c>
      <c r="F213" s="208" t="s">
        <v>397</v>
      </c>
      <c r="G213" s="195"/>
      <c r="H213" s="195"/>
      <c r="I213" s="198"/>
      <c r="J213" s="209">
        <f>BK213</f>
        <v>0</v>
      </c>
      <c r="K213" s="195"/>
      <c r="L213" s="200"/>
      <c r="M213" s="201"/>
      <c r="N213" s="202"/>
      <c r="O213" s="202"/>
      <c r="P213" s="203">
        <f>SUM(P214:P222)</f>
        <v>0</v>
      </c>
      <c r="Q213" s="202"/>
      <c r="R213" s="203">
        <f>SUM(R214:R222)</f>
        <v>20</v>
      </c>
      <c r="S213" s="202"/>
      <c r="T213" s="204">
        <f>SUM(T214:T222)</f>
        <v>0</v>
      </c>
      <c r="AR213" s="205" t="s">
        <v>86</v>
      </c>
      <c r="AT213" s="206" t="s">
        <v>77</v>
      </c>
      <c r="AU213" s="206" t="s">
        <v>86</v>
      </c>
      <c r="AY213" s="205" t="s">
        <v>147</v>
      </c>
      <c r="BK213" s="207">
        <f>SUM(BK214:BK222)</f>
        <v>0</v>
      </c>
    </row>
    <row r="214" spans="1:65" s="2" customFormat="1" ht="16.5" customHeight="1">
      <c r="A214" s="35"/>
      <c r="B214" s="36"/>
      <c r="C214" s="210" t="s">
        <v>237</v>
      </c>
      <c r="D214" s="210" t="s">
        <v>149</v>
      </c>
      <c r="E214" s="211" t="s">
        <v>399</v>
      </c>
      <c r="F214" s="212" t="s">
        <v>400</v>
      </c>
      <c r="G214" s="213" t="s">
        <v>255</v>
      </c>
      <c r="H214" s="214">
        <v>1</v>
      </c>
      <c r="I214" s="215"/>
      <c r="J214" s="216">
        <f>ROUND(I214*H214,2)</f>
        <v>0</v>
      </c>
      <c r="K214" s="217"/>
      <c r="L214" s="38"/>
      <c r="M214" s="218" t="s">
        <v>1</v>
      </c>
      <c r="N214" s="219" t="s">
        <v>43</v>
      </c>
      <c r="O214" s="72"/>
      <c r="P214" s="220">
        <f>O214*H214</f>
        <v>0</v>
      </c>
      <c r="Q214" s="220">
        <v>10</v>
      </c>
      <c r="R214" s="220">
        <f>Q214*H214</f>
        <v>10</v>
      </c>
      <c r="S214" s="220">
        <v>0</v>
      </c>
      <c r="T214" s="221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2" t="s">
        <v>153</v>
      </c>
      <c r="AT214" s="222" t="s">
        <v>149</v>
      </c>
      <c r="AU214" s="222" t="s">
        <v>88</v>
      </c>
      <c r="AY214" s="17" t="s">
        <v>147</v>
      </c>
      <c r="BE214" s="115">
        <f>IF(N214="základní",J214,0)</f>
        <v>0</v>
      </c>
      <c r="BF214" s="115">
        <f>IF(N214="snížená",J214,0)</f>
        <v>0</v>
      </c>
      <c r="BG214" s="115">
        <f>IF(N214="zákl. přenesená",J214,0)</f>
        <v>0</v>
      </c>
      <c r="BH214" s="115">
        <f>IF(N214="sníž. přenesená",J214,0)</f>
        <v>0</v>
      </c>
      <c r="BI214" s="115">
        <f>IF(N214="nulová",J214,0)</f>
        <v>0</v>
      </c>
      <c r="BJ214" s="17" t="s">
        <v>86</v>
      </c>
      <c r="BK214" s="115">
        <f>ROUND(I214*H214,2)</f>
        <v>0</v>
      </c>
      <c r="BL214" s="17" t="s">
        <v>153</v>
      </c>
      <c r="BM214" s="222" t="s">
        <v>456</v>
      </c>
    </row>
    <row r="215" spans="1:65" s="2" customFormat="1" ht="11.25">
      <c r="A215" s="35"/>
      <c r="B215" s="36"/>
      <c r="C215" s="37"/>
      <c r="D215" s="223" t="s">
        <v>155</v>
      </c>
      <c r="E215" s="37"/>
      <c r="F215" s="224" t="s">
        <v>400</v>
      </c>
      <c r="G215" s="37"/>
      <c r="H215" s="37"/>
      <c r="I215" s="179"/>
      <c r="J215" s="37"/>
      <c r="K215" s="37"/>
      <c r="L215" s="38"/>
      <c r="M215" s="225"/>
      <c r="N215" s="226"/>
      <c r="O215" s="72"/>
      <c r="P215" s="72"/>
      <c r="Q215" s="72"/>
      <c r="R215" s="72"/>
      <c r="S215" s="72"/>
      <c r="T215" s="73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7" t="s">
        <v>155</v>
      </c>
      <c r="AU215" s="17" t="s">
        <v>88</v>
      </c>
    </row>
    <row r="216" spans="1:65" s="2" customFormat="1" ht="68.25">
      <c r="A216" s="35"/>
      <c r="B216" s="36"/>
      <c r="C216" s="37"/>
      <c r="D216" s="223" t="s">
        <v>258</v>
      </c>
      <c r="E216" s="37"/>
      <c r="F216" s="260" t="s">
        <v>402</v>
      </c>
      <c r="G216" s="37"/>
      <c r="H216" s="37"/>
      <c r="I216" s="179"/>
      <c r="J216" s="37"/>
      <c r="K216" s="37"/>
      <c r="L216" s="38"/>
      <c r="M216" s="225"/>
      <c r="N216" s="226"/>
      <c r="O216" s="72"/>
      <c r="P216" s="72"/>
      <c r="Q216" s="72"/>
      <c r="R216" s="72"/>
      <c r="S216" s="72"/>
      <c r="T216" s="73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7" t="s">
        <v>258</v>
      </c>
      <c r="AU216" s="17" t="s">
        <v>88</v>
      </c>
    </row>
    <row r="217" spans="1:65" s="13" customFormat="1" ht="11.25">
      <c r="B217" s="227"/>
      <c r="C217" s="228"/>
      <c r="D217" s="223" t="s">
        <v>157</v>
      </c>
      <c r="E217" s="229" t="s">
        <v>1</v>
      </c>
      <c r="F217" s="230" t="s">
        <v>86</v>
      </c>
      <c r="G217" s="228"/>
      <c r="H217" s="231">
        <v>1</v>
      </c>
      <c r="I217" s="232"/>
      <c r="J217" s="228"/>
      <c r="K217" s="228"/>
      <c r="L217" s="233"/>
      <c r="M217" s="234"/>
      <c r="N217" s="235"/>
      <c r="O217" s="235"/>
      <c r="P217" s="235"/>
      <c r="Q217" s="235"/>
      <c r="R217" s="235"/>
      <c r="S217" s="235"/>
      <c r="T217" s="236"/>
      <c r="AT217" s="237" t="s">
        <v>157</v>
      </c>
      <c r="AU217" s="237" t="s">
        <v>88</v>
      </c>
      <c r="AV217" s="13" t="s">
        <v>88</v>
      </c>
      <c r="AW217" s="13" t="s">
        <v>32</v>
      </c>
      <c r="AX217" s="13" t="s">
        <v>78</v>
      </c>
      <c r="AY217" s="237" t="s">
        <v>147</v>
      </c>
    </row>
    <row r="218" spans="1:65" s="14" customFormat="1" ht="11.25">
      <c r="B218" s="238"/>
      <c r="C218" s="239"/>
      <c r="D218" s="223" t="s">
        <v>157</v>
      </c>
      <c r="E218" s="240" t="s">
        <v>1</v>
      </c>
      <c r="F218" s="241" t="s">
        <v>159</v>
      </c>
      <c r="G218" s="239"/>
      <c r="H218" s="242">
        <v>1</v>
      </c>
      <c r="I218" s="243"/>
      <c r="J218" s="239"/>
      <c r="K218" s="239"/>
      <c r="L218" s="244"/>
      <c r="M218" s="245"/>
      <c r="N218" s="246"/>
      <c r="O218" s="246"/>
      <c r="P218" s="246"/>
      <c r="Q218" s="246"/>
      <c r="R218" s="246"/>
      <c r="S218" s="246"/>
      <c r="T218" s="247"/>
      <c r="AT218" s="248" t="s">
        <v>157</v>
      </c>
      <c r="AU218" s="248" t="s">
        <v>88</v>
      </c>
      <c r="AV218" s="14" t="s">
        <v>153</v>
      </c>
      <c r="AW218" s="14" t="s">
        <v>32</v>
      </c>
      <c r="AX218" s="14" t="s">
        <v>86</v>
      </c>
      <c r="AY218" s="248" t="s">
        <v>147</v>
      </c>
    </row>
    <row r="219" spans="1:65" s="2" customFormat="1" ht="16.5" customHeight="1">
      <c r="A219" s="35"/>
      <c r="B219" s="36"/>
      <c r="C219" s="210" t="s">
        <v>245</v>
      </c>
      <c r="D219" s="210" t="s">
        <v>149</v>
      </c>
      <c r="E219" s="211" t="s">
        <v>404</v>
      </c>
      <c r="F219" s="212" t="s">
        <v>405</v>
      </c>
      <c r="G219" s="213" t="s">
        <v>255</v>
      </c>
      <c r="H219" s="214">
        <v>1</v>
      </c>
      <c r="I219" s="215"/>
      <c r="J219" s="216">
        <f>ROUND(I219*H219,2)</f>
        <v>0</v>
      </c>
      <c r="K219" s="217"/>
      <c r="L219" s="38"/>
      <c r="M219" s="218" t="s">
        <v>1</v>
      </c>
      <c r="N219" s="219" t="s">
        <v>43</v>
      </c>
      <c r="O219" s="72"/>
      <c r="P219" s="220">
        <f>O219*H219</f>
        <v>0</v>
      </c>
      <c r="Q219" s="220">
        <v>10</v>
      </c>
      <c r="R219" s="220">
        <f>Q219*H219</f>
        <v>10</v>
      </c>
      <c r="S219" s="220">
        <v>0</v>
      </c>
      <c r="T219" s="221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2" t="s">
        <v>153</v>
      </c>
      <c r="AT219" s="222" t="s">
        <v>149</v>
      </c>
      <c r="AU219" s="222" t="s">
        <v>88</v>
      </c>
      <c r="AY219" s="17" t="s">
        <v>147</v>
      </c>
      <c r="BE219" s="115">
        <f>IF(N219="základní",J219,0)</f>
        <v>0</v>
      </c>
      <c r="BF219" s="115">
        <f>IF(N219="snížená",J219,0)</f>
        <v>0</v>
      </c>
      <c r="BG219" s="115">
        <f>IF(N219="zákl. přenesená",J219,0)</f>
        <v>0</v>
      </c>
      <c r="BH219" s="115">
        <f>IF(N219="sníž. přenesená",J219,0)</f>
        <v>0</v>
      </c>
      <c r="BI219" s="115">
        <f>IF(N219="nulová",J219,0)</f>
        <v>0</v>
      </c>
      <c r="BJ219" s="17" t="s">
        <v>86</v>
      </c>
      <c r="BK219" s="115">
        <f>ROUND(I219*H219,2)</f>
        <v>0</v>
      </c>
      <c r="BL219" s="17" t="s">
        <v>153</v>
      </c>
      <c r="BM219" s="222" t="s">
        <v>457</v>
      </c>
    </row>
    <row r="220" spans="1:65" s="2" customFormat="1" ht="78">
      <c r="A220" s="35"/>
      <c r="B220" s="36"/>
      <c r="C220" s="37"/>
      <c r="D220" s="223" t="s">
        <v>155</v>
      </c>
      <c r="E220" s="37"/>
      <c r="F220" s="224" t="s">
        <v>458</v>
      </c>
      <c r="G220" s="37"/>
      <c r="H220" s="37"/>
      <c r="I220" s="179"/>
      <c r="J220" s="37"/>
      <c r="K220" s="37"/>
      <c r="L220" s="38"/>
      <c r="M220" s="225"/>
      <c r="N220" s="226"/>
      <c r="O220" s="72"/>
      <c r="P220" s="72"/>
      <c r="Q220" s="72"/>
      <c r="R220" s="72"/>
      <c r="S220" s="72"/>
      <c r="T220" s="73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7" t="s">
        <v>155</v>
      </c>
      <c r="AU220" s="17" t="s">
        <v>88</v>
      </c>
    </row>
    <row r="221" spans="1:65" s="13" customFormat="1" ht="11.25">
      <c r="B221" s="227"/>
      <c r="C221" s="228"/>
      <c r="D221" s="223" t="s">
        <v>157</v>
      </c>
      <c r="E221" s="229" t="s">
        <v>1</v>
      </c>
      <c r="F221" s="230" t="s">
        <v>86</v>
      </c>
      <c r="G221" s="228"/>
      <c r="H221" s="231">
        <v>1</v>
      </c>
      <c r="I221" s="232"/>
      <c r="J221" s="228"/>
      <c r="K221" s="228"/>
      <c r="L221" s="233"/>
      <c r="M221" s="234"/>
      <c r="N221" s="235"/>
      <c r="O221" s="235"/>
      <c r="P221" s="235"/>
      <c r="Q221" s="235"/>
      <c r="R221" s="235"/>
      <c r="S221" s="235"/>
      <c r="T221" s="236"/>
      <c r="AT221" s="237" t="s">
        <v>157</v>
      </c>
      <c r="AU221" s="237" t="s">
        <v>88</v>
      </c>
      <c r="AV221" s="13" t="s">
        <v>88</v>
      </c>
      <c r="AW221" s="13" t="s">
        <v>32</v>
      </c>
      <c r="AX221" s="13" t="s">
        <v>78</v>
      </c>
      <c r="AY221" s="237" t="s">
        <v>147</v>
      </c>
    </row>
    <row r="222" spans="1:65" s="14" customFormat="1" ht="11.25">
      <c r="B222" s="238"/>
      <c r="C222" s="239"/>
      <c r="D222" s="223" t="s">
        <v>157</v>
      </c>
      <c r="E222" s="240" t="s">
        <v>1</v>
      </c>
      <c r="F222" s="241" t="s">
        <v>159</v>
      </c>
      <c r="G222" s="239"/>
      <c r="H222" s="242">
        <v>1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AT222" s="248" t="s">
        <v>157</v>
      </c>
      <c r="AU222" s="248" t="s">
        <v>88</v>
      </c>
      <c r="AV222" s="14" t="s">
        <v>153</v>
      </c>
      <c r="AW222" s="14" t="s">
        <v>32</v>
      </c>
      <c r="AX222" s="14" t="s">
        <v>86</v>
      </c>
      <c r="AY222" s="248" t="s">
        <v>147</v>
      </c>
    </row>
    <row r="223" spans="1:65" s="12" customFormat="1" ht="22.9" customHeight="1">
      <c r="B223" s="194"/>
      <c r="C223" s="195"/>
      <c r="D223" s="196" t="s">
        <v>77</v>
      </c>
      <c r="E223" s="208" t="s">
        <v>408</v>
      </c>
      <c r="F223" s="208" t="s">
        <v>409</v>
      </c>
      <c r="G223" s="195"/>
      <c r="H223" s="195"/>
      <c r="I223" s="198"/>
      <c r="J223" s="209">
        <f>BK223</f>
        <v>0</v>
      </c>
      <c r="K223" s="195"/>
      <c r="L223" s="200"/>
      <c r="M223" s="201"/>
      <c r="N223" s="202"/>
      <c r="O223" s="202"/>
      <c r="P223" s="203">
        <f>SUM(P224:P225)</f>
        <v>0</v>
      </c>
      <c r="Q223" s="202"/>
      <c r="R223" s="203">
        <f>SUM(R224:R225)</f>
        <v>0</v>
      </c>
      <c r="S223" s="202"/>
      <c r="T223" s="204">
        <f>SUM(T224:T225)</f>
        <v>0</v>
      </c>
      <c r="AR223" s="205" t="s">
        <v>86</v>
      </c>
      <c r="AT223" s="206" t="s">
        <v>77</v>
      </c>
      <c r="AU223" s="206" t="s">
        <v>86</v>
      </c>
      <c r="AY223" s="205" t="s">
        <v>147</v>
      </c>
      <c r="BK223" s="207">
        <f>SUM(BK224:BK225)</f>
        <v>0</v>
      </c>
    </row>
    <row r="224" spans="1:65" s="2" customFormat="1" ht="16.5" customHeight="1">
      <c r="A224" s="35"/>
      <c r="B224" s="36"/>
      <c r="C224" s="210" t="s">
        <v>252</v>
      </c>
      <c r="D224" s="210" t="s">
        <v>149</v>
      </c>
      <c r="E224" s="211" t="s">
        <v>411</v>
      </c>
      <c r="F224" s="212" t="s">
        <v>412</v>
      </c>
      <c r="G224" s="213" t="s">
        <v>413</v>
      </c>
      <c r="H224" s="214">
        <v>20</v>
      </c>
      <c r="I224" s="215"/>
      <c r="J224" s="216">
        <f>ROUND(I224*H224,2)</f>
        <v>0</v>
      </c>
      <c r="K224" s="217"/>
      <c r="L224" s="38"/>
      <c r="M224" s="218" t="s">
        <v>1</v>
      </c>
      <c r="N224" s="219" t="s">
        <v>43</v>
      </c>
      <c r="O224" s="72"/>
      <c r="P224" s="220">
        <f>O224*H224</f>
        <v>0</v>
      </c>
      <c r="Q224" s="220">
        <v>0</v>
      </c>
      <c r="R224" s="220">
        <f>Q224*H224</f>
        <v>0</v>
      </c>
      <c r="S224" s="220">
        <v>0</v>
      </c>
      <c r="T224" s="221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2" t="s">
        <v>153</v>
      </c>
      <c r="AT224" s="222" t="s">
        <v>149</v>
      </c>
      <c r="AU224" s="222" t="s">
        <v>88</v>
      </c>
      <c r="AY224" s="17" t="s">
        <v>147</v>
      </c>
      <c r="BE224" s="115">
        <f>IF(N224="základní",J224,0)</f>
        <v>0</v>
      </c>
      <c r="BF224" s="115">
        <f>IF(N224="snížená",J224,0)</f>
        <v>0</v>
      </c>
      <c r="BG224" s="115">
        <f>IF(N224="zákl. přenesená",J224,0)</f>
        <v>0</v>
      </c>
      <c r="BH224" s="115">
        <f>IF(N224="sníž. přenesená",J224,0)</f>
        <v>0</v>
      </c>
      <c r="BI224" s="115">
        <f>IF(N224="nulová",J224,0)</f>
        <v>0</v>
      </c>
      <c r="BJ224" s="17" t="s">
        <v>86</v>
      </c>
      <c r="BK224" s="115">
        <f>ROUND(I224*H224,2)</f>
        <v>0</v>
      </c>
      <c r="BL224" s="17" t="s">
        <v>153</v>
      </c>
      <c r="BM224" s="222" t="s">
        <v>459</v>
      </c>
    </row>
    <row r="225" spans="1:47" s="2" customFormat="1" ht="19.5">
      <c r="A225" s="35"/>
      <c r="B225" s="36"/>
      <c r="C225" s="37"/>
      <c r="D225" s="223" t="s">
        <v>155</v>
      </c>
      <c r="E225" s="37"/>
      <c r="F225" s="224" t="s">
        <v>415</v>
      </c>
      <c r="G225" s="37"/>
      <c r="H225" s="37"/>
      <c r="I225" s="179"/>
      <c r="J225" s="37"/>
      <c r="K225" s="37"/>
      <c r="L225" s="38"/>
      <c r="M225" s="272"/>
      <c r="N225" s="273"/>
      <c r="O225" s="274"/>
      <c r="P225" s="274"/>
      <c r="Q225" s="274"/>
      <c r="R225" s="274"/>
      <c r="S225" s="274"/>
      <c r="T225" s="27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7" t="s">
        <v>155</v>
      </c>
      <c r="AU225" s="17" t="s">
        <v>88</v>
      </c>
    </row>
    <row r="226" spans="1:47" s="2" customFormat="1" ht="6.95" customHeight="1">
      <c r="A226" s="35"/>
      <c r="B226" s="55"/>
      <c r="C226" s="56"/>
      <c r="D226" s="56"/>
      <c r="E226" s="56"/>
      <c r="F226" s="56"/>
      <c r="G226" s="56"/>
      <c r="H226" s="56"/>
      <c r="I226" s="56"/>
      <c r="J226" s="56"/>
      <c r="K226" s="56"/>
      <c r="L226" s="38"/>
      <c r="M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</row>
  </sheetData>
  <autoFilter ref="C129:K225" xr:uid="{00000000-0009-0000-0000-000002000000}"/>
  <mergeCells count="14">
    <mergeCell ref="D108:F108"/>
    <mergeCell ref="E120:H120"/>
    <mergeCell ref="E122:H122"/>
    <mergeCell ref="L2:V2"/>
    <mergeCell ref="E87:H87"/>
    <mergeCell ref="D104:F104"/>
    <mergeCell ref="D105:F105"/>
    <mergeCell ref="D106:F106"/>
    <mergeCell ref="D107:F107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6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7" t="s">
        <v>94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20"/>
      <c r="AT3" s="17" t="s">
        <v>88</v>
      </c>
    </row>
    <row r="4" spans="1:46" s="1" customFormat="1" ht="24.95" customHeight="1">
      <c r="B4" s="20"/>
      <c r="D4" s="124" t="s">
        <v>110</v>
      </c>
      <c r="L4" s="20"/>
      <c r="M4" s="125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6" t="s">
        <v>16</v>
      </c>
      <c r="L6" s="20"/>
    </row>
    <row r="7" spans="1:46" s="1" customFormat="1" ht="26.25" customHeight="1">
      <c r="B7" s="20"/>
      <c r="E7" s="323" t="str">
        <f>'Rekapitulace stavby'!K6</f>
        <v>Dyje, rovnovážná dynamika odtokových poměrů - napojení odstavených ramen D20 a D21</v>
      </c>
      <c r="F7" s="324"/>
      <c r="G7" s="324"/>
      <c r="H7" s="324"/>
      <c r="L7" s="20"/>
    </row>
    <row r="8" spans="1:46" s="2" customFormat="1" ht="12" customHeight="1">
      <c r="A8" s="35"/>
      <c r="B8" s="38"/>
      <c r="C8" s="35"/>
      <c r="D8" s="126" t="s">
        <v>111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25" t="s">
        <v>460</v>
      </c>
      <c r="F9" s="326"/>
      <c r="G9" s="326"/>
      <c r="H9" s="32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6" t="s">
        <v>18</v>
      </c>
      <c r="E11" s="35"/>
      <c r="F11" s="127" t="s">
        <v>1</v>
      </c>
      <c r="G11" s="35"/>
      <c r="H11" s="35"/>
      <c r="I11" s="126" t="s">
        <v>19</v>
      </c>
      <c r="J11" s="12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6" t="s">
        <v>20</v>
      </c>
      <c r="E12" s="35"/>
      <c r="F12" s="127" t="s">
        <v>21</v>
      </c>
      <c r="G12" s="35"/>
      <c r="H12" s="35"/>
      <c r="I12" s="126" t="s">
        <v>22</v>
      </c>
      <c r="J12" s="128" t="str">
        <f>'Rekapitulace stavby'!AN8</f>
        <v>5. 11. 2022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6" t="s">
        <v>24</v>
      </c>
      <c r="E14" s="35"/>
      <c r="F14" s="35"/>
      <c r="G14" s="35"/>
      <c r="H14" s="35"/>
      <c r="I14" s="126" t="s">
        <v>25</v>
      </c>
      <c r="J14" s="12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27" t="s">
        <v>26</v>
      </c>
      <c r="F15" s="35"/>
      <c r="G15" s="35"/>
      <c r="H15" s="35"/>
      <c r="I15" s="126" t="s">
        <v>27</v>
      </c>
      <c r="J15" s="12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6" t="s">
        <v>28</v>
      </c>
      <c r="E17" s="35"/>
      <c r="F17" s="35"/>
      <c r="G17" s="35"/>
      <c r="H17" s="35"/>
      <c r="I17" s="126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27" t="str">
        <f>'Rekapitulace stavby'!E14</f>
        <v>Vyplň údaj</v>
      </c>
      <c r="F18" s="328"/>
      <c r="G18" s="328"/>
      <c r="H18" s="328"/>
      <c r="I18" s="126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6" t="s">
        <v>30</v>
      </c>
      <c r="E20" s="35"/>
      <c r="F20" s="35"/>
      <c r="G20" s="35"/>
      <c r="H20" s="35"/>
      <c r="I20" s="126" t="s">
        <v>25</v>
      </c>
      <c r="J20" s="127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27" t="s">
        <v>31</v>
      </c>
      <c r="F21" s="35"/>
      <c r="G21" s="35"/>
      <c r="H21" s="35"/>
      <c r="I21" s="126" t="s">
        <v>27</v>
      </c>
      <c r="J21" s="127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6" t="s">
        <v>33</v>
      </c>
      <c r="E23" s="35"/>
      <c r="F23" s="35"/>
      <c r="G23" s="35"/>
      <c r="H23" s="35"/>
      <c r="I23" s="126" t="s">
        <v>25</v>
      </c>
      <c r="J23" s="12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27" t="str">
        <f>IF('Rekapitulace stavby'!E20="","",'Rekapitulace stavby'!E20)</f>
        <v xml:space="preserve"> </v>
      </c>
      <c r="F24" s="35"/>
      <c r="G24" s="35"/>
      <c r="H24" s="35"/>
      <c r="I24" s="126" t="s">
        <v>27</v>
      </c>
      <c r="J24" s="12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6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9"/>
      <c r="B27" s="130"/>
      <c r="C27" s="129"/>
      <c r="D27" s="129"/>
      <c r="E27" s="329" t="s">
        <v>1</v>
      </c>
      <c r="F27" s="329"/>
      <c r="G27" s="329"/>
      <c r="H27" s="329"/>
      <c r="I27" s="129"/>
      <c r="J27" s="129"/>
      <c r="K27" s="129"/>
      <c r="L27" s="131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</row>
    <row r="28" spans="1:31" s="2" customFormat="1" ht="6.95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132"/>
      <c r="E29" s="132"/>
      <c r="F29" s="132"/>
      <c r="G29" s="132"/>
      <c r="H29" s="132"/>
      <c r="I29" s="132"/>
      <c r="J29" s="132"/>
      <c r="K29" s="132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4.45" customHeight="1">
      <c r="A30" s="35"/>
      <c r="B30" s="38"/>
      <c r="C30" s="35"/>
      <c r="D30" s="127" t="s">
        <v>113</v>
      </c>
      <c r="E30" s="35"/>
      <c r="F30" s="35"/>
      <c r="G30" s="35"/>
      <c r="H30" s="35"/>
      <c r="I30" s="35"/>
      <c r="J30" s="133">
        <f>J96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14.45" customHeight="1">
      <c r="A31" s="35"/>
      <c r="B31" s="38"/>
      <c r="C31" s="35"/>
      <c r="D31" s="134" t="s">
        <v>104</v>
      </c>
      <c r="E31" s="35"/>
      <c r="F31" s="35"/>
      <c r="G31" s="35"/>
      <c r="H31" s="35"/>
      <c r="I31" s="35"/>
      <c r="J31" s="133">
        <f>J104</f>
        <v>0</v>
      </c>
      <c r="K31" s="3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38"/>
      <c r="C32" s="35"/>
      <c r="D32" s="135" t="s">
        <v>38</v>
      </c>
      <c r="E32" s="35"/>
      <c r="F32" s="35"/>
      <c r="G32" s="35"/>
      <c r="H32" s="35"/>
      <c r="I32" s="35"/>
      <c r="J32" s="136">
        <f>ROUND(J30 + J31,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2"/>
      <c r="E33" s="132"/>
      <c r="F33" s="132"/>
      <c r="G33" s="132"/>
      <c r="H33" s="132"/>
      <c r="I33" s="132"/>
      <c r="J33" s="132"/>
      <c r="K33" s="132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35"/>
      <c r="F34" s="137" t="s">
        <v>40</v>
      </c>
      <c r="G34" s="35"/>
      <c r="H34" s="35"/>
      <c r="I34" s="137" t="s">
        <v>39</v>
      </c>
      <c r="J34" s="137" t="s">
        <v>41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38"/>
      <c r="C35" s="35"/>
      <c r="D35" s="138" t="s">
        <v>42</v>
      </c>
      <c r="E35" s="126" t="s">
        <v>43</v>
      </c>
      <c r="F35" s="139">
        <f>ROUND((SUM(BE104:BE111) + SUM(BE131:BE268)),  2)</f>
        <v>0</v>
      </c>
      <c r="G35" s="35"/>
      <c r="H35" s="35"/>
      <c r="I35" s="140">
        <v>0.21</v>
      </c>
      <c r="J35" s="139">
        <f>ROUND(((SUM(BE104:BE111) + SUM(BE131:BE268))*I35),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126" t="s">
        <v>44</v>
      </c>
      <c r="F36" s="139">
        <f>ROUND((SUM(BF104:BF111) + SUM(BF131:BF268)),  2)</f>
        <v>0</v>
      </c>
      <c r="G36" s="35"/>
      <c r="H36" s="35"/>
      <c r="I36" s="140">
        <v>0.12</v>
      </c>
      <c r="J36" s="139">
        <f>ROUND(((SUM(BF104:BF111) + SUM(BF131:BF268))*I36),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6" t="s">
        <v>45</v>
      </c>
      <c r="F37" s="139">
        <f>ROUND((SUM(BG104:BG111) + SUM(BG131:BG268)),  2)</f>
        <v>0</v>
      </c>
      <c r="G37" s="35"/>
      <c r="H37" s="35"/>
      <c r="I37" s="140">
        <v>0.21</v>
      </c>
      <c r="J37" s="139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38"/>
      <c r="C38" s="35"/>
      <c r="D38" s="35"/>
      <c r="E38" s="126" t="s">
        <v>46</v>
      </c>
      <c r="F38" s="139">
        <f>ROUND((SUM(BH104:BH111) + SUM(BH131:BH268)),  2)</f>
        <v>0</v>
      </c>
      <c r="G38" s="35"/>
      <c r="H38" s="35"/>
      <c r="I38" s="140">
        <v>0.12</v>
      </c>
      <c r="J38" s="139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26" t="s">
        <v>47</v>
      </c>
      <c r="F39" s="139">
        <f>ROUND((SUM(BI104:BI111) + SUM(BI131:BI268)),  2)</f>
        <v>0</v>
      </c>
      <c r="G39" s="35"/>
      <c r="H39" s="35"/>
      <c r="I39" s="140">
        <v>0</v>
      </c>
      <c r="J39" s="139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38"/>
      <c r="C41" s="141"/>
      <c r="D41" s="142" t="s">
        <v>48</v>
      </c>
      <c r="E41" s="143"/>
      <c r="F41" s="143"/>
      <c r="G41" s="144" t="s">
        <v>49</v>
      </c>
      <c r="H41" s="145" t="s">
        <v>50</v>
      </c>
      <c r="I41" s="143"/>
      <c r="J41" s="146">
        <f>SUM(J32:J39)</f>
        <v>0</v>
      </c>
      <c r="K41" s="147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38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8" t="s">
        <v>51</v>
      </c>
      <c r="E50" s="149"/>
      <c r="F50" s="149"/>
      <c r="G50" s="148" t="s">
        <v>52</v>
      </c>
      <c r="H50" s="149"/>
      <c r="I50" s="149"/>
      <c r="J50" s="149"/>
      <c r="K50" s="149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0" t="s">
        <v>53</v>
      </c>
      <c r="E61" s="151"/>
      <c r="F61" s="152" t="s">
        <v>54</v>
      </c>
      <c r="G61" s="150" t="s">
        <v>53</v>
      </c>
      <c r="H61" s="151"/>
      <c r="I61" s="151"/>
      <c r="J61" s="153" t="s">
        <v>54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48" t="s">
        <v>55</v>
      </c>
      <c r="E65" s="154"/>
      <c r="F65" s="154"/>
      <c r="G65" s="148" t="s">
        <v>56</v>
      </c>
      <c r="H65" s="154"/>
      <c r="I65" s="154"/>
      <c r="J65" s="154"/>
      <c r="K65" s="154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0" t="s">
        <v>53</v>
      </c>
      <c r="E76" s="151"/>
      <c r="F76" s="152" t="s">
        <v>54</v>
      </c>
      <c r="G76" s="150" t="s">
        <v>53</v>
      </c>
      <c r="H76" s="151"/>
      <c r="I76" s="151"/>
      <c r="J76" s="153" t="s">
        <v>54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114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30" t="str">
        <f>E7</f>
        <v>Dyje, rovnovážná dynamika odtokových poměrů - napojení odstavených ramen D20 a D21</v>
      </c>
      <c r="F85" s="331"/>
      <c r="G85" s="331"/>
      <c r="H85" s="33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111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6" t="str">
        <f>E9</f>
        <v>SO-03 - Zasypání stávajícího koryta řeky Dyje</v>
      </c>
      <c r="F87" s="332"/>
      <c r="G87" s="332"/>
      <c r="H87" s="33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20</v>
      </c>
      <c r="D89" s="37"/>
      <c r="E89" s="37"/>
      <c r="F89" s="27" t="str">
        <f>F12</f>
        <v>Břeclav</v>
      </c>
      <c r="G89" s="37"/>
      <c r="H89" s="37"/>
      <c r="I89" s="29" t="s">
        <v>22</v>
      </c>
      <c r="J89" s="67" t="str">
        <f>IF(J12="","",J12)</f>
        <v>5. 11. 2022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24</v>
      </c>
      <c r="D91" s="37"/>
      <c r="E91" s="37"/>
      <c r="F91" s="27" t="str">
        <f>E15</f>
        <v>Povodí Moravy, s.p.</v>
      </c>
      <c r="G91" s="37"/>
      <c r="H91" s="37"/>
      <c r="I91" s="29" t="s">
        <v>30</v>
      </c>
      <c r="J91" s="32" t="str">
        <f>E21</f>
        <v>Ing. Adam Balažovič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28</v>
      </c>
      <c r="D92" s="37"/>
      <c r="E92" s="37"/>
      <c r="F92" s="27" t="str">
        <f>IF(E18="","",E18)</f>
        <v>Vyplň údaj</v>
      </c>
      <c r="G92" s="37"/>
      <c r="H92" s="37"/>
      <c r="I92" s="29" t="s">
        <v>33</v>
      </c>
      <c r="J92" s="32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9" t="s">
        <v>115</v>
      </c>
      <c r="D94" s="120"/>
      <c r="E94" s="120"/>
      <c r="F94" s="120"/>
      <c r="G94" s="120"/>
      <c r="H94" s="120"/>
      <c r="I94" s="120"/>
      <c r="J94" s="160" t="s">
        <v>116</v>
      </c>
      <c r="K94" s="120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117</v>
      </c>
      <c r="D96" s="37"/>
      <c r="E96" s="37"/>
      <c r="F96" s="37"/>
      <c r="G96" s="37"/>
      <c r="H96" s="37"/>
      <c r="I96" s="37"/>
      <c r="J96" s="85">
        <f>J131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118</v>
      </c>
    </row>
    <row r="97" spans="1:65" s="9" customFormat="1" ht="24.95" customHeight="1">
      <c r="B97" s="162"/>
      <c r="C97" s="163"/>
      <c r="D97" s="164" t="s">
        <v>119</v>
      </c>
      <c r="E97" s="165"/>
      <c r="F97" s="165"/>
      <c r="G97" s="165"/>
      <c r="H97" s="165"/>
      <c r="I97" s="165"/>
      <c r="J97" s="166">
        <f>J132</f>
        <v>0</v>
      </c>
      <c r="K97" s="163"/>
      <c r="L97" s="167"/>
    </row>
    <row r="98" spans="1:65" s="10" customFormat="1" ht="19.899999999999999" customHeight="1">
      <c r="B98" s="168"/>
      <c r="C98" s="169"/>
      <c r="D98" s="170" t="s">
        <v>120</v>
      </c>
      <c r="E98" s="171"/>
      <c r="F98" s="171"/>
      <c r="G98" s="171"/>
      <c r="H98" s="171"/>
      <c r="I98" s="171"/>
      <c r="J98" s="172">
        <f>J133</f>
        <v>0</v>
      </c>
      <c r="K98" s="169"/>
      <c r="L98" s="173"/>
    </row>
    <row r="99" spans="1:65" s="10" customFormat="1" ht="19.899999999999999" customHeight="1">
      <c r="B99" s="168"/>
      <c r="C99" s="169"/>
      <c r="D99" s="170" t="s">
        <v>121</v>
      </c>
      <c r="E99" s="171"/>
      <c r="F99" s="171"/>
      <c r="G99" s="171"/>
      <c r="H99" s="171"/>
      <c r="I99" s="171"/>
      <c r="J99" s="172">
        <f>J228</f>
        <v>0</v>
      </c>
      <c r="K99" s="169"/>
      <c r="L99" s="173"/>
    </row>
    <row r="100" spans="1:65" s="10" customFormat="1" ht="19.899999999999999" customHeight="1">
      <c r="B100" s="168"/>
      <c r="C100" s="169"/>
      <c r="D100" s="170" t="s">
        <v>122</v>
      </c>
      <c r="E100" s="171"/>
      <c r="F100" s="171"/>
      <c r="G100" s="171"/>
      <c r="H100" s="171"/>
      <c r="I100" s="171"/>
      <c r="J100" s="172">
        <f>J256</f>
        <v>0</v>
      </c>
      <c r="K100" s="169"/>
      <c r="L100" s="173"/>
    </row>
    <row r="101" spans="1:65" s="10" customFormat="1" ht="19.899999999999999" customHeight="1">
      <c r="B101" s="168"/>
      <c r="C101" s="169"/>
      <c r="D101" s="170" t="s">
        <v>123</v>
      </c>
      <c r="E101" s="171"/>
      <c r="F101" s="171"/>
      <c r="G101" s="171"/>
      <c r="H101" s="171"/>
      <c r="I101" s="171"/>
      <c r="J101" s="172">
        <f>J266</f>
        <v>0</v>
      </c>
      <c r="K101" s="169"/>
      <c r="L101" s="173"/>
    </row>
    <row r="102" spans="1:65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65" s="2" customFormat="1" ht="6.9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65" s="2" customFormat="1" ht="29.25" customHeight="1">
      <c r="A104" s="35"/>
      <c r="B104" s="36"/>
      <c r="C104" s="161" t="s">
        <v>124</v>
      </c>
      <c r="D104" s="37"/>
      <c r="E104" s="37"/>
      <c r="F104" s="37"/>
      <c r="G104" s="37"/>
      <c r="H104" s="37"/>
      <c r="I104" s="37"/>
      <c r="J104" s="174">
        <f>ROUND(J105 + J106 + J107 + J108 + J109 + J110,2)</f>
        <v>0</v>
      </c>
      <c r="K104" s="37"/>
      <c r="L104" s="52"/>
      <c r="N104" s="175" t="s">
        <v>42</v>
      </c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65" s="2" customFormat="1" ht="18" customHeight="1">
      <c r="A105" s="35"/>
      <c r="B105" s="36"/>
      <c r="C105" s="37"/>
      <c r="D105" s="298" t="s">
        <v>125</v>
      </c>
      <c r="E105" s="295"/>
      <c r="F105" s="295"/>
      <c r="G105" s="37"/>
      <c r="H105" s="37"/>
      <c r="I105" s="37"/>
      <c r="J105" s="111">
        <v>0</v>
      </c>
      <c r="K105" s="37"/>
      <c r="L105" s="176"/>
      <c r="M105" s="177"/>
      <c r="N105" s="178" t="s">
        <v>43</v>
      </c>
      <c r="O105" s="177"/>
      <c r="P105" s="177"/>
      <c r="Q105" s="177"/>
      <c r="R105" s="177"/>
      <c r="S105" s="179"/>
      <c r="T105" s="179"/>
      <c r="U105" s="179"/>
      <c r="V105" s="179"/>
      <c r="W105" s="179"/>
      <c r="X105" s="179"/>
      <c r="Y105" s="179"/>
      <c r="Z105" s="179"/>
      <c r="AA105" s="179"/>
      <c r="AB105" s="179"/>
      <c r="AC105" s="179"/>
      <c r="AD105" s="179"/>
      <c r="AE105" s="179"/>
      <c r="AF105" s="177"/>
      <c r="AG105" s="177"/>
      <c r="AH105" s="177"/>
      <c r="AI105" s="177"/>
      <c r="AJ105" s="177"/>
      <c r="AK105" s="177"/>
      <c r="AL105" s="177"/>
      <c r="AM105" s="177"/>
      <c r="AN105" s="177"/>
      <c r="AO105" s="177"/>
      <c r="AP105" s="177"/>
      <c r="AQ105" s="177"/>
      <c r="AR105" s="177"/>
      <c r="AS105" s="177"/>
      <c r="AT105" s="177"/>
      <c r="AU105" s="177"/>
      <c r="AV105" s="177"/>
      <c r="AW105" s="177"/>
      <c r="AX105" s="177"/>
      <c r="AY105" s="180" t="s">
        <v>98</v>
      </c>
      <c r="AZ105" s="177"/>
      <c r="BA105" s="177"/>
      <c r="BB105" s="177"/>
      <c r="BC105" s="177"/>
      <c r="BD105" s="177"/>
      <c r="BE105" s="181">
        <f t="shared" ref="BE105:BE110" si="0">IF(N105="základní",J105,0)</f>
        <v>0</v>
      </c>
      <c r="BF105" s="181">
        <f t="shared" ref="BF105:BF110" si="1">IF(N105="snížená",J105,0)</f>
        <v>0</v>
      </c>
      <c r="BG105" s="181">
        <f t="shared" ref="BG105:BG110" si="2">IF(N105="zákl. přenesená",J105,0)</f>
        <v>0</v>
      </c>
      <c r="BH105" s="181">
        <f t="shared" ref="BH105:BH110" si="3">IF(N105="sníž. přenesená",J105,0)</f>
        <v>0</v>
      </c>
      <c r="BI105" s="181">
        <f t="shared" ref="BI105:BI110" si="4">IF(N105="nulová",J105,0)</f>
        <v>0</v>
      </c>
      <c r="BJ105" s="180" t="s">
        <v>86</v>
      </c>
      <c r="BK105" s="177"/>
      <c r="BL105" s="177"/>
      <c r="BM105" s="177"/>
    </row>
    <row r="106" spans="1:65" s="2" customFormat="1" ht="18" customHeight="1">
      <c r="A106" s="35"/>
      <c r="B106" s="36"/>
      <c r="C106" s="37"/>
      <c r="D106" s="298" t="s">
        <v>126</v>
      </c>
      <c r="E106" s="295"/>
      <c r="F106" s="295"/>
      <c r="G106" s="37"/>
      <c r="H106" s="37"/>
      <c r="I106" s="37"/>
      <c r="J106" s="111">
        <v>0</v>
      </c>
      <c r="K106" s="37"/>
      <c r="L106" s="176"/>
      <c r="M106" s="177"/>
      <c r="N106" s="178" t="s">
        <v>43</v>
      </c>
      <c r="O106" s="177"/>
      <c r="P106" s="177"/>
      <c r="Q106" s="177"/>
      <c r="R106" s="177"/>
      <c r="S106" s="179"/>
      <c r="T106" s="179"/>
      <c r="U106" s="179"/>
      <c r="V106" s="179"/>
      <c r="W106" s="179"/>
      <c r="X106" s="179"/>
      <c r="Y106" s="179"/>
      <c r="Z106" s="179"/>
      <c r="AA106" s="179"/>
      <c r="AB106" s="179"/>
      <c r="AC106" s="179"/>
      <c r="AD106" s="179"/>
      <c r="AE106" s="179"/>
      <c r="AF106" s="177"/>
      <c r="AG106" s="177"/>
      <c r="AH106" s="177"/>
      <c r="AI106" s="177"/>
      <c r="AJ106" s="177"/>
      <c r="AK106" s="177"/>
      <c r="AL106" s="177"/>
      <c r="AM106" s="177"/>
      <c r="AN106" s="177"/>
      <c r="AO106" s="177"/>
      <c r="AP106" s="177"/>
      <c r="AQ106" s="177"/>
      <c r="AR106" s="177"/>
      <c r="AS106" s="177"/>
      <c r="AT106" s="177"/>
      <c r="AU106" s="177"/>
      <c r="AV106" s="177"/>
      <c r="AW106" s="177"/>
      <c r="AX106" s="177"/>
      <c r="AY106" s="180" t="s">
        <v>98</v>
      </c>
      <c r="AZ106" s="177"/>
      <c r="BA106" s="177"/>
      <c r="BB106" s="177"/>
      <c r="BC106" s="177"/>
      <c r="BD106" s="177"/>
      <c r="BE106" s="181">
        <f t="shared" si="0"/>
        <v>0</v>
      </c>
      <c r="BF106" s="181">
        <f t="shared" si="1"/>
        <v>0</v>
      </c>
      <c r="BG106" s="181">
        <f t="shared" si="2"/>
        <v>0</v>
      </c>
      <c r="BH106" s="181">
        <f t="shared" si="3"/>
        <v>0</v>
      </c>
      <c r="BI106" s="181">
        <f t="shared" si="4"/>
        <v>0</v>
      </c>
      <c r="BJ106" s="180" t="s">
        <v>86</v>
      </c>
      <c r="BK106" s="177"/>
      <c r="BL106" s="177"/>
      <c r="BM106" s="177"/>
    </row>
    <row r="107" spans="1:65" s="2" customFormat="1" ht="18" customHeight="1">
      <c r="A107" s="35"/>
      <c r="B107" s="36"/>
      <c r="C107" s="37"/>
      <c r="D107" s="298" t="s">
        <v>127</v>
      </c>
      <c r="E107" s="295"/>
      <c r="F107" s="295"/>
      <c r="G107" s="37"/>
      <c r="H107" s="37"/>
      <c r="I107" s="37"/>
      <c r="J107" s="111">
        <v>0</v>
      </c>
      <c r="K107" s="37"/>
      <c r="L107" s="176"/>
      <c r="M107" s="177"/>
      <c r="N107" s="178" t="s">
        <v>43</v>
      </c>
      <c r="O107" s="177"/>
      <c r="P107" s="177"/>
      <c r="Q107" s="177"/>
      <c r="R107" s="177"/>
      <c r="S107" s="179"/>
      <c r="T107" s="179"/>
      <c r="U107" s="179"/>
      <c r="V107" s="179"/>
      <c r="W107" s="179"/>
      <c r="X107" s="179"/>
      <c r="Y107" s="179"/>
      <c r="Z107" s="179"/>
      <c r="AA107" s="179"/>
      <c r="AB107" s="179"/>
      <c r="AC107" s="179"/>
      <c r="AD107" s="179"/>
      <c r="AE107" s="179"/>
      <c r="AF107" s="177"/>
      <c r="AG107" s="177"/>
      <c r="AH107" s="177"/>
      <c r="AI107" s="177"/>
      <c r="AJ107" s="177"/>
      <c r="AK107" s="177"/>
      <c r="AL107" s="177"/>
      <c r="AM107" s="177"/>
      <c r="AN107" s="177"/>
      <c r="AO107" s="177"/>
      <c r="AP107" s="177"/>
      <c r="AQ107" s="177"/>
      <c r="AR107" s="177"/>
      <c r="AS107" s="177"/>
      <c r="AT107" s="177"/>
      <c r="AU107" s="177"/>
      <c r="AV107" s="177"/>
      <c r="AW107" s="177"/>
      <c r="AX107" s="177"/>
      <c r="AY107" s="180" t="s">
        <v>98</v>
      </c>
      <c r="AZ107" s="177"/>
      <c r="BA107" s="177"/>
      <c r="BB107" s="177"/>
      <c r="BC107" s="177"/>
      <c r="BD107" s="177"/>
      <c r="BE107" s="181">
        <f t="shared" si="0"/>
        <v>0</v>
      </c>
      <c r="BF107" s="181">
        <f t="shared" si="1"/>
        <v>0</v>
      </c>
      <c r="BG107" s="181">
        <f t="shared" si="2"/>
        <v>0</v>
      </c>
      <c r="BH107" s="181">
        <f t="shared" si="3"/>
        <v>0</v>
      </c>
      <c r="BI107" s="181">
        <f t="shared" si="4"/>
        <v>0</v>
      </c>
      <c r="BJ107" s="180" t="s">
        <v>86</v>
      </c>
      <c r="BK107" s="177"/>
      <c r="BL107" s="177"/>
      <c r="BM107" s="177"/>
    </row>
    <row r="108" spans="1:65" s="2" customFormat="1" ht="18" customHeight="1">
      <c r="A108" s="35"/>
      <c r="B108" s="36"/>
      <c r="C108" s="37"/>
      <c r="D108" s="298" t="s">
        <v>128</v>
      </c>
      <c r="E108" s="295"/>
      <c r="F108" s="295"/>
      <c r="G108" s="37"/>
      <c r="H108" s="37"/>
      <c r="I108" s="37"/>
      <c r="J108" s="111">
        <v>0</v>
      </c>
      <c r="K108" s="37"/>
      <c r="L108" s="176"/>
      <c r="M108" s="177"/>
      <c r="N108" s="178" t="s">
        <v>43</v>
      </c>
      <c r="O108" s="177"/>
      <c r="P108" s="177"/>
      <c r="Q108" s="177"/>
      <c r="R108" s="177"/>
      <c r="S108" s="179"/>
      <c r="T108" s="179"/>
      <c r="U108" s="179"/>
      <c r="V108" s="179"/>
      <c r="W108" s="179"/>
      <c r="X108" s="179"/>
      <c r="Y108" s="179"/>
      <c r="Z108" s="179"/>
      <c r="AA108" s="179"/>
      <c r="AB108" s="179"/>
      <c r="AC108" s="179"/>
      <c r="AD108" s="179"/>
      <c r="AE108" s="179"/>
      <c r="AF108" s="177"/>
      <c r="AG108" s="177"/>
      <c r="AH108" s="177"/>
      <c r="AI108" s="177"/>
      <c r="AJ108" s="177"/>
      <c r="AK108" s="177"/>
      <c r="AL108" s="177"/>
      <c r="AM108" s="177"/>
      <c r="AN108" s="177"/>
      <c r="AO108" s="177"/>
      <c r="AP108" s="177"/>
      <c r="AQ108" s="177"/>
      <c r="AR108" s="177"/>
      <c r="AS108" s="177"/>
      <c r="AT108" s="177"/>
      <c r="AU108" s="177"/>
      <c r="AV108" s="177"/>
      <c r="AW108" s="177"/>
      <c r="AX108" s="177"/>
      <c r="AY108" s="180" t="s">
        <v>98</v>
      </c>
      <c r="AZ108" s="177"/>
      <c r="BA108" s="177"/>
      <c r="BB108" s="177"/>
      <c r="BC108" s="177"/>
      <c r="BD108" s="177"/>
      <c r="BE108" s="181">
        <f t="shared" si="0"/>
        <v>0</v>
      </c>
      <c r="BF108" s="181">
        <f t="shared" si="1"/>
        <v>0</v>
      </c>
      <c r="BG108" s="181">
        <f t="shared" si="2"/>
        <v>0</v>
      </c>
      <c r="BH108" s="181">
        <f t="shared" si="3"/>
        <v>0</v>
      </c>
      <c r="BI108" s="181">
        <f t="shared" si="4"/>
        <v>0</v>
      </c>
      <c r="BJ108" s="180" t="s">
        <v>86</v>
      </c>
      <c r="BK108" s="177"/>
      <c r="BL108" s="177"/>
      <c r="BM108" s="177"/>
    </row>
    <row r="109" spans="1:65" s="2" customFormat="1" ht="18" customHeight="1">
      <c r="A109" s="35"/>
      <c r="B109" s="36"/>
      <c r="C109" s="37"/>
      <c r="D109" s="298" t="s">
        <v>129</v>
      </c>
      <c r="E109" s="295"/>
      <c r="F109" s="295"/>
      <c r="G109" s="37"/>
      <c r="H109" s="37"/>
      <c r="I109" s="37"/>
      <c r="J109" s="111">
        <v>0</v>
      </c>
      <c r="K109" s="37"/>
      <c r="L109" s="176"/>
      <c r="M109" s="177"/>
      <c r="N109" s="178" t="s">
        <v>43</v>
      </c>
      <c r="O109" s="177"/>
      <c r="P109" s="177"/>
      <c r="Q109" s="177"/>
      <c r="R109" s="177"/>
      <c r="S109" s="179"/>
      <c r="T109" s="179"/>
      <c r="U109" s="179"/>
      <c r="V109" s="179"/>
      <c r="W109" s="179"/>
      <c r="X109" s="179"/>
      <c r="Y109" s="179"/>
      <c r="Z109" s="179"/>
      <c r="AA109" s="179"/>
      <c r="AB109" s="179"/>
      <c r="AC109" s="179"/>
      <c r="AD109" s="179"/>
      <c r="AE109" s="179"/>
      <c r="AF109" s="177"/>
      <c r="AG109" s="177"/>
      <c r="AH109" s="177"/>
      <c r="AI109" s="177"/>
      <c r="AJ109" s="177"/>
      <c r="AK109" s="177"/>
      <c r="AL109" s="177"/>
      <c r="AM109" s="177"/>
      <c r="AN109" s="177"/>
      <c r="AO109" s="177"/>
      <c r="AP109" s="177"/>
      <c r="AQ109" s="177"/>
      <c r="AR109" s="177"/>
      <c r="AS109" s="177"/>
      <c r="AT109" s="177"/>
      <c r="AU109" s="177"/>
      <c r="AV109" s="177"/>
      <c r="AW109" s="177"/>
      <c r="AX109" s="177"/>
      <c r="AY109" s="180" t="s">
        <v>98</v>
      </c>
      <c r="AZ109" s="177"/>
      <c r="BA109" s="177"/>
      <c r="BB109" s="177"/>
      <c r="BC109" s="177"/>
      <c r="BD109" s="177"/>
      <c r="BE109" s="181">
        <f t="shared" si="0"/>
        <v>0</v>
      </c>
      <c r="BF109" s="181">
        <f t="shared" si="1"/>
        <v>0</v>
      </c>
      <c r="BG109" s="181">
        <f t="shared" si="2"/>
        <v>0</v>
      </c>
      <c r="BH109" s="181">
        <f t="shared" si="3"/>
        <v>0</v>
      </c>
      <c r="BI109" s="181">
        <f t="shared" si="4"/>
        <v>0</v>
      </c>
      <c r="BJ109" s="180" t="s">
        <v>86</v>
      </c>
      <c r="BK109" s="177"/>
      <c r="BL109" s="177"/>
      <c r="BM109" s="177"/>
    </row>
    <row r="110" spans="1:65" s="2" customFormat="1" ht="18" customHeight="1">
      <c r="A110" s="35"/>
      <c r="B110" s="36"/>
      <c r="C110" s="37"/>
      <c r="D110" s="110" t="s">
        <v>130</v>
      </c>
      <c r="E110" s="37"/>
      <c r="F110" s="37"/>
      <c r="G110" s="37"/>
      <c r="H110" s="37"/>
      <c r="I110" s="37"/>
      <c r="J110" s="111">
        <f>ROUND(J30*T110,2)</f>
        <v>0</v>
      </c>
      <c r="K110" s="37"/>
      <c r="L110" s="176"/>
      <c r="M110" s="177"/>
      <c r="N110" s="178" t="s">
        <v>43</v>
      </c>
      <c r="O110" s="177"/>
      <c r="P110" s="177"/>
      <c r="Q110" s="177"/>
      <c r="R110" s="177"/>
      <c r="S110" s="179"/>
      <c r="T110" s="179"/>
      <c r="U110" s="179"/>
      <c r="V110" s="179"/>
      <c r="W110" s="179"/>
      <c r="X110" s="179"/>
      <c r="Y110" s="179"/>
      <c r="Z110" s="179"/>
      <c r="AA110" s="179"/>
      <c r="AB110" s="179"/>
      <c r="AC110" s="179"/>
      <c r="AD110" s="179"/>
      <c r="AE110" s="179"/>
      <c r="AF110" s="177"/>
      <c r="AG110" s="177"/>
      <c r="AH110" s="177"/>
      <c r="AI110" s="177"/>
      <c r="AJ110" s="177"/>
      <c r="AK110" s="177"/>
      <c r="AL110" s="177"/>
      <c r="AM110" s="177"/>
      <c r="AN110" s="177"/>
      <c r="AO110" s="177"/>
      <c r="AP110" s="177"/>
      <c r="AQ110" s="177"/>
      <c r="AR110" s="177"/>
      <c r="AS110" s="177"/>
      <c r="AT110" s="177"/>
      <c r="AU110" s="177"/>
      <c r="AV110" s="177"/>
      <c r="AW110" s="177"/>
      <c r="AX110" s="177"/>
      <c r="AY110" s="180" t="s">
        <v>131</v>
      </c>
      <c r="AZ110" s="177"/>
      <c r="BA110" s="177"/>
      <c r="BB110" s="177"/>
      <c r="BC110" s="177"/>
      <c r="BD110" s="177"/>
      <c r="BE110" s="181">
        <f t="shared" si="0"/>
        <v>0</v>
      </c>
      <c r="BF110" s="181">
        <f t="shared" si="1"/>
        <v>0</v>
      </c>
      <c r="BG110" s="181">
        <f t="shared" si="2"/>
        <v>0</v>
      </c>
      <c r="BH110" s="181">
        <f t="shared" si="3"/>
        <v>0</v>
      </c>
      <c r="BI110" s="181">
        <f t="shared" si="4"/>
        <v>0</v>
      </c>
      <c r="BJ110" s="180" t="s">
        <v>86</v>
      </c>
      <c r="BK110" s="177"/>
      <c r="BL110" s="177"/>
      <c r="BM110" s="177"/>
    </row>
    <row r="111" spans="1:65" s="2" customFormat="1" ht="11.25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65" s="2" customFormat="1" ht="29.25" customHeight="1">
      <c r="A112" s="35"/>
      <c r="B112" s="36"/>
      <c r="C112" s="119" t="s">
        <v>109</v>
      </c>
      <c r="D112" s="120"/>
      <c r="E112" s="120"/>
      <c r="F112" s="120"/>
      <c r="G112" s="120"/>
      <c r="H112" s="120"/>
      <c r="I112" s="120"/>
      <c r="J112" s="121">
        <f>ROUND(J96+J104,2)</f>
        <v>0</v>
      </c>
      <c r="K112" s="120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31" s="2" customFormat="1" ht="6.95" customHeight="1">
      <c r="A113" s="35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pans="1:31" s="2" customFormat="1" ht="6.95" customHeight="1">
      <c r="A117" s="35"/>
      <c r="B117" s="57"/>
      <c r="C117" s="58"/>
      <c r="D117" s="58"/>
      <c r="E117" s="58"/>
      <c r="F117" s="58"/>
      <c r="G117" s="58"/>
      <c r="H117" s="58"/>
      <c r="I117" s="58"/>
      <c r="J117" s="58"/>
      <c r="K117" s="58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24.95" customHeight="1">
      <c r="A118" s="35"/>
      <c r="B118" s="36"/>
      <c r="C118" s="23" t="s">
        <v>132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29" t="s">
        <v>16</v>
      </c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26.25" customHeight="1">
      <c r="A121" s="35"/>
      <c r="B121" s="36"/>
      <c r="C121" s="37"/>
      <c r="D121" s="37"/>
      <c r="E121" s="330" t="str">
        <f>E7</f>
        <v>Dyje, rovnovážná dynamika odtokových poměrů - napojení odstavených ramen D20 a D21</v>
      </c>
      <c r="F121" s="331"/>
      <c r="G121" s="331"/>
      <c r="H121" s="331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2" customHeight="1">
      <c r="A122" s="35"/>
      <c r="B122" s="36"/>
      <c r="C122" s="29" t="s">
        <v>111</v>
      </c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6.5" customHeight="1">
      <c r="A123" s="35"/>
      <c r="B123" s="36"/>
      <c r="C123" s="37"/>
      <c r="D123" s="37"/>
      <c r="E123" s="276" t="str">
        <f>E9</f>
        <v>SO-03 - Zasypání stávajícího koryta řeky Dyje</v>
      </c>
      <c r="F123" s="332"/>
      <c r="G123" s="332"/>
      <c r="H123" s="332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>
      <c r="A125" s="35"/>
      <c r="B125" s="36"/>
      <c r="C125" s="29" t="s">
        <v>20</v>
      </c>
      <c r="D125" s="37"/>
      <c r="E125" s="37"/>
      <c r="F125" s="27" t="str">
        <f>F12</f>
        <v>Břeclav</v>
      </c>
      <c r="G125" s="37"/>
      <c r="H125" s="37"/>
      <c r="I125" s="29" t="s">
        <v>22</v>
      </c>
      <c r="J125" s="67" t="str">
        <f>IF(J12="","",J12)</f>
        <v>5. 11. 2022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6.9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" customHeight="1">
      <c r="A127" s="35"/>
      <c r="B127" s="36"/>
      <c r="C127" s="29" t="s">
        <v>24</v>
      </c>
      <c r="D127" s="37"/>
      <c r="E127" s="37"/>
      <c r="F127" s="27" t="str">
        <f>E15</f>
        <v>Povodí Moravy, s.p.</v>
      </c>
      <c r="G127" s="37"/>
      <c r="H127" s="37"/>
      <c r="I127" s="29" t="s">
        <v>30</v>
      </c>
      <c r="J127" s="32" t="str">
        <f>E21</f>
        <v>Ing. Adam Balažovič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5.2" customHeight="1">
      <c r="A128" s="35"/>
      <c r="B128" s="36"/>
      <c r="C128" s="29" t="s">
        <v>28</v>
      </c>
      <c r="D128" s="37"/>
      <c r="E128" s="37"/>
      <c r="F128" s="27" t="str">
        <f>IF(E18="","",E18)</f>
        <v>Vyplň údaj</v>
      </c>
      <c r="G128" s="37"/>
      <c r="H128" s="37"/>
      <c r="I128" s="29" t="s">
        <v>33</v>
      </c>
      <c r="J128" s="32" t="str">
        <f>E24</f>
        <v xml:space="preserve"> 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0.35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11" customFormat="1" ht="29.25" customHeight="1">
      <c r="A130" s="182"/>
      <c r="B130" s="183"/>
      <c r="C130" s="184" t="s">
        <v>133</v>
      </c>
      <c r="D130" s="185" t="s">
        <v>63</v>
      </c>
      <c r="E130" s="185" t="s">
        <v>59</v>
      </c>
      <c r="F130" s="185" t="s">
        <v>60</v>
      </c>
      <c r="G130" s="185" t="s">
        <v>134</v>
      </c>
      <c r="H130" s="185" t="s">
        <v>135</v>
      </c>
      <c r="I130" s="185" t="s">
        <v>136</v>
      </c>
      <c r="J130" s="186" t="s">
        <v>116</v>
      </c>
      <c r="K130" s="187" t="s">
        <v>137</v>
      </c>
      <c r="L130" s="188"/>
      <c r="M130" s="76" t="s">
        <v>1</v>
      </c>
      <c r="N130" s="77" t="s">
        <v>42</v>
      </c>
      <c r="O130" s="77" t="s">
        <v>138</v>
      </c>
      <c r="P130" s="77" t="s">
        <v>139</v>
      </c>
      <c r="Q130" s="77" t="s">
        <v>140</v>
      </c>
      <c r="R130" s="77" t="s">
        <v>141</v>
      </c>
      <c r="S130" s="77" t="s">
        <v>142</v>
      </c>
      <c r="T130" s="78" t="s">
        <v>143</v>
      </c>
      <c r="U130" s="182"/>
      <c r="V130" s="182"/>
      <c r="W130" s="182"/>
      <c r="X130" s="182"/>
      <c r="Y130" s="182"/>
      <c r="Z130" s="182"/>
      <c r="AA130" s="182"/>
      <c r="AB130" s="182"/>
      <c r="AC130" s="182"/>
      <c r="AD130" s="182"/>
      <c r="AE130" s="182"/>
    </row>
    <row r="131" spans="1:65" s="2" customFormat="1" ht="22.9" customHeight="1">
      <c r="A131" s="35"/>
      <c r="B131" s="36"/>
      <c r="C131" s="83" t="s">
        <v>144</v>
      </c>
      <c r="D131" s="37"/>
      <c r="E131" s="37"/>
      <c r="F131" s="37"/>
      <c r="G131" s="37"/>
      <c r="H131" s="37"/>
      <c r="I131" s="37"/>
      <c r="J131" s="189">
        <f>BK131</f>
        <v>0</v>
      </c>
      <c r="K131" s="37"/>
      <c r="L131" s="38"/>
      <c r="M131" s="79"/>
      <c r="N131" s="190"/>
      <c r="O131" s="80"/>
      <c r="P131" s="191">
        <f>P132</f>
        <v>0</v>
      </c>
      <c r="Q131" s="80"/>
      <c r="R131" s="191">
        <f>R132</f>
        <v>1422.9400481959999</v>
      </c>
      <c r="S131" s="80"/>
      <c r="T131" s="192">
        <f>T132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7" t="s">
        <v>77</v>
      </c>
      <c r="AU131" s="17" t="s">
        <v>118</v>
      </c>
      <c r="BK131" s="193">
        <f>BK132</f>
        <v>0</v>
      </c>
    </row>
    <row r="132" spans="1:65" s="12" customFormat="1" ht="25.9" customHeight="1">
      <c r="B132" s="194"/>
      <c r="C132" s="195"/>
      <c r="D132" s="196" t="s">
        <v>77</v>
      </c>
      <c r="E132" s="197" t="s">
        <v>145</v>
      </c>
      <c r="F132" s="197" t="s">
        <v>146</v>
      </c>
      <c r="G132" s="195"/>
      <c r="H132" s="195"/>
      <c r="I132" s="198"/>
      <c r="J132" s="199">
        <f>BK132</f>
        <v>0</v>
      </c>
      <c r="K132" s="195"/>
      <c r="L132" s="200"/>
      <c r="M132" s="201"/>
      <c r="N132" s="202"/>
      <c r="O132" s="202"/>
      <c r="P132" s="203">
        <f>P133+P228+P256+P266</f>
        <v>0</v>
      </c>
      <c r="Q132" s="202"/>
      <c r="R132" s="203">
        <f>R133+R228+R256+R266</f>
        <v>1422.9400481959999</v>
      </c>
      <c r="S132" s="202"/>
      <c r="T132" s="204">
        <f>T133+T228+T256+T266</f>
        <v>0</v>
      </c>
      <c r="AR132" s="205" t="s">
        <v>86</v>
      </c>
      <c r="AT132" s="206" t="s">
        <v>77</v>
      </c>
      <c r="AU132" s="206" t="s">
        <v>78</v>
      </c>
      <c r="AY132" s="205" t="s">
        <v>147</v>
      </c>
      <c r="BK132" s="207">
        <f>BK133+BK228+BK256+BK266</f>
        <v>0</v>
      </c>
    </row>
    <row r="133" spans="1:65" s="12" customFormat="1" ht="22.9" customHeight="1">
      <c r="B133" s="194"/>
      <c r="C133" s="195"/>
      <c r="D133" s="196" t="s">
        <v>77</v>
      </c>
      <c r="E133" s="208" t="s">
        <v>86</v>
      </c>
      <c r="F133" s="208" t="s">
        <v>148</v>
      </c>
      <c r="G133" s="195"/>
      <c r="H133" s="195"/>
      <c r="I133" s="198"/>
      <c r="J133" s="209">
        <f>BK133</f>
        <v>0</v>
      </c>
      <c r="K133" s="195"/>
      <c r="L133" s="200"/>
      <c r="M133" s="201"/>
      <c r="N133" s="202"/>
      <c r="O133" s="202"/>
      <c r="P133" s="203">
        <f>SUM(P134:P227)</f>
        <v>0</v>
      </c>
      <c r="Q133" s="202"/>
      <c r="R133" s="203">
        <f>SUM(R134:R227)</f>
        <v>0.372038696</v>
      </c>
      <c r="S133" s="202"/>
      <c r="T133" s="204">
        <f>SUM(T134:T227)</f>
        <v>0</v>
      </c>
      <c r="AR133" s="205" t="s">
        <v>86</v>
      </c>
      <c r="AT133" s="206" t="s">
        <v>77</v>
      </c>
      <c r="AU133" s="206" t="s">
        <v>86</v>
      </c>
      <c r="AY133" s="205" t="s">
        <v>147</v>
      </c>
      <c r="BK133" s="207">
        <f>SUM(BK134:BK227)</f>
        <v>0</v>
      </c>
    </row>
    <row r="134" spans="1:65" s="2" customFormat="1" ht="37.9" customHeight="1">
      <c r="A134" s="35"/>
      <c r="B134" s="36"/>
      <c r="C134" s="210" t="s">
        <v>86</v>
      </c>
      <c r="D134" s="210" t="s">
        <v>149</v>
      </c>
      <c r="E134" s="211" t="s">
        <v>150</v>
      </c>
      <c r="F134" s="212" t="s">
        <v>151</v>
      </c>
      <c r="G134" s="213" t="s">
        <v>152</v>
      </c>
      <c r="H134" s="214">
        <v>1500</v>
      </c>
      <c r="I134" s="215"/>
      <c r="J134" s="216">
        <f>ROUND(I134*H134,2)</f>
        <v>0</v>
      </c>
      <c r="K134" s="217"/>
      <c r="L134" s="38"/>
      <c r="M134" s="218" t="s">
        <v>1</v>
      </c>
      <c r="N134" s="219" t="s">
        <v>43</v>
      </c>
      <c r="O134" s="72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2" t="s">
        <v>153</v>
      </c>
      <c r="AT134" s="222" t="s">
        <v>149</v>
      </c>
      <c r="AU134" s="222" t="s">
        <v>88</v>
      </c>
      <c r="AY134" s="17" t="s">
        <v>147</v>
      </c>
      <c r="BE134" s="115">
        <f>IF(N134="základní",J134,0)</f>
        <v>0</v>
      </c>
      <c r="BF134" s="115">
        <f>IF(N134="snížená",J134,0)</f>
        <v>0</v>
      </c>
      <c r="BG134" s="115">
        <f>IF(N134="zákl. přenesená",J134,0)</f>
        <v>0</v>
      </c>
      <c r="BH134" s="115">
        <f>IF(N134="sníž. přenesená",J134,0)</f>
        <v>0</v>
      </c>
      <c r="BI134" s="115">
        <f>IF(N134="nulová",J134,0)</f>
        <v>0</v>
      </c>
      <c r="BJ134" s="17" t="s">
        <v>86</v>
      </c>
      <c r="BK134" s="115">
        <f>ROUND(I134*H134,2)</f>
        <v>0</v>
      </c>
      <c r="BL134" s="17" t="s">
        <v>153</v>
      </c>
      <c r="BM134" s="222" t="s">
        <v>417</v>
      </c>
    </row>
    <row r="135" spans="1:65" s="2" customFormat="1" ht="29.25">
      <c r="A135" s="35"/>
      <c r="B135" s="36"/>
      <c r="C135" s="37"/>
      <c r="D135" s="223" t="s">
        <v>155</v>
      </c>
      <c r="E135" s="37"/>
      <c r="F135" s="224" t="s">
        <v>156</v>
      </c>
      <c r="G135" s="37"/>
      <c r="H135" s="37"/>
      <c r="I135" s="179"/>
      <c r="J135" s="37"/>
      <c r="K135" s="37"/>
      <c r="L135" s="38"/>
      <c r="M135" s="225"/>
      <c r="N135" s="226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7" t="s">
        <v>155</v>
      </c>
      <c r="AU135" s="17" t="s">
        <v>88</v>
      </c>
    </row>
    <row r="136" spans="1:65" s="13" customFormat="1" ht="11.25">
      <c r="B136" s="227"/>
      <c r="C136" s="228"/>
      <c r="D136" s="223" t="s">
        <v>157</v>
      </c>
      <c r="E136" s="229" t="s">
        <v>1</v>
      </c>
      <c r="F136" s="230" t="s">
        <v>461</v>
      </c>
      <c r="G136" s="228"/>
      <c r="H136" s="231">
        <v>1500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AT136" s="237" t="s">
        <v>157</v>
      </c>
      <c r="AU136" s="237" t="s">
        <v>88</v>
      </c>
      <c r="AV136" s="13" t="s">
        <v>88</v>
      </c>
      <c r="AW136" s="13" t="s">
        <v>32</v>
      </c>
      <c r="AX136" s="13" t="s">
        <v>78</v>
      </c>
      <c r="AY136" s="237" t="s">
        <v>147</v>
      </c>
    </row>
    <row r="137" spans="1:65" s="14" customFormat="1" ht="11.25">
      <c r="B137" s="238"/>
      <c r="C137" s="239"/>
      <c r="D137" s="223" t="s">
        <v>157</v>
      </c>
      <c r="E137" s="240" t="s">
        <v>1</v>
      </c>
      <c r="F137" s="241" t="s">
        <v>159</v>
      </c>
      <c r="G137" s="239"/>
      <c r="H137" s="242">
        <v>1500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AT137" s="248" t="s">
        <v>157</v>
      </c>
      <c r="AU137" s="248" t="s">
        <v>88</v>
      </c>
      <c r="AV137" s="14" t="s">
        <v>153</v>
      </c>
      <c r="AW137" s="14" t="s">
        <v>32</v>
      </c>
      <c r="AX137" s="14" t="s">
        <v>86</v>
      </c>
      <c r="AY137" s="248" t="s">
        <v>147</v>
      </c>
    </row>
    <row r="138" spans="1:65" s="2" customFormat="1" ht="24.2" customHeight="1">
      <c r="A138" s="35"/>
      <c r="B138" s="36"/>
      <c r="C138" s="210" t="s">
        <v>88</v>
      </c>
      <c r="D138" s="210" t="s">
        <v>149</v>
      </c>
      <c r="E138" s="211" t="s">
        <v>160</v>
      </c>
      <c r="F138" s="212" t="s">
        <v>161</v>
      </c>
      <c r="G138" s="213" t="s">
        <v>162</v>
      </c>
      <c r="H138" s="214">
        <v>3</v>
      </c>
      <c r="I138" s="215"/>
      <c r="J138" s="216">
        <f>ROUND(I138*H138,2)</f>
        <v>0</v>
      </c>
      <c r="K138" s="217"/>
      <c r="L138" s="38"/>
      <c r="M138" s="218" t="s">
        <v>1</v>
      </c>
      <c r="N138" s="219" t="s">
        <v>43</v>
      </c>
      <c r="O138" s="72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2" t="s">
        <v>153</v>
      </c>
      <c r="AT138" s="222" t="s">
        <v>149</v>
      </c>
      <c r="AU138" s="222" t="s">
        <v>88</v>
      </c>
      <c r="AY138" s="17" t="s">
        <v>147</v>
      </c>
      <c r="BE138" s="115">
        <f>IF(N138="základní",J138,0)</f>
        <v>0</v>
      </c>
      <c r="BF138" s="115">
        <f>IF(N138="snížená",J138,0)</f>
        <v>0</v>
      </c>
      <c r="BG138" s="115">
        <f>IF(N138="zákl. přenesená",J138,0)</f>
        <v>0</v>
      </c>
      <c r="BH138" s="115">
        <f>IF(N138="sníž. přenesená",J138,0)</f>
        <v>0</v>
      </c>
      <c r="BI138" s="115">
        <f>IF(N138="nulová",J138,0)</f>
        <v>0</v>
      </c>
      <c r="BJ138" s="17" t="s">
        <v>86</v>
      </c>
      <c r="BK138" s="115">
        <f>ROUND(I138*H138,2)</f>
        <v>0</v>
      </c>
      <c r="BL138" s="17" t="s">
        <v>153</v>
      </c>
      <c r="BM138" s="222" t="s">
        <v>462</v>
      </c>
    </row>
    <row r="139" spans="1:65" s="2" customFormat="1" ht="19.5">
      <c r="A139" s="35"/>
      <c r="B139" s="36"/>
      <c r="C139" s="37"/>
      <c r="D139" s="223" t="s">
        <v>155</v>
      </c>
      <c r="E139" s="37"/>
      <c r="F139" s="224" t="s">
        <v>164</v>
      </c>
      <c r="G139" s="37"/>
      <c r="H139" s="37"/>
      <c r="I139" s="179"/>
      <c r="J139" s="37"/>
      <c r="K139" s="37"/>
      <c r="L139" s="38"/>
      <c r="M139" s="225"/>
      <c r="N139" s="226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7" t="s">
        <v>155</v>
      </c>
      <c r="AU139" s="17" t="s">
        <v>88</v>
      </c>
    </row>
    <row r="140" spans="1:65" s="13" customFormat="1" ht="11.25">
      <c r="B140" s="227"/>
      <c r="C140" s="228"/>
      <c r="D140" s="223" t="s">
        <v>157</v>
      </c>
      <c r="E140" s="229" t="s">
        <v>1</v>
      </c>
      <c r="F140" s="230" t="s">
        <v>166</v>
      </c>
      <c r="G140" s="228"/>
      <c r="H140" s="231">
        <v>3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157</v>
      </c>
      <c r="AU140" s="237" t="s">
        <v>88</v>
      </c>
      <c r="AV140" s="13" t="s">
        <v>88</v>
      </c>
      <c r="AW140" s="13" t="s">
        <v>32</v>
      </c>
      <c r="AX140" s="13" t="s">
        <v>78</v>
      </c>
      <c r="AY140" s="237" t="s">
        <v>147</v>
      </c>
    </row>
    <row r="141" spans="1:65" s="14" customFormat="1" ht="11.25">
      <c r="B141" s="238"/>
      <c r="C141" s="239"/>
      <c r="D141" s="223" t="s">
        <v>157</v>
      </c>
      <c r="E141" s="240" t="s">
        <v>1</v>
      </c>
      <c r="F141" s="241" t="s">
        <v>159</v>
      </c>
      <c r="G141" s="239"/>
      <c r="H141" s="242">
        <v>3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AT141" s="248" t="s">
        <v>157</v>
      </c>
      <c r="AU141" s="248" t="s">
        <v>88</v>
      </c>
      <c r="AV141" s="14" t="s">
        <v>153</v>
      </c>
      <c r="AW141" s="14" t="s">
        <v>32</v>
      </c>
      <c r="AX141" s="14" t="s">
        <v>86</v>
      </c>
      <c r="AY141" s="248" t="s">
        <v>147</v>
      </c>
    </row>
    <row r="142" spans="1:65" s="2" customFormat="1" ht="24.2" customHeight="1">
      <c r="A142" s="35"/>
      <c r="B142" s="36"/>
      <c r="C142" s="210" t="s">
        <v>166</v>
      </c>
      <c r="D142" s="210" t="s">
        <v>149</v>
      </c>
      <c r="E142" s="211" t="s">
        <v>167</v>
      </c>
      <c r="F142" s="212" t="s">
        <v>168</v>
      </c>
      <c r="G142" s="213" t="s">
        <v>162</v>
      </c>
      <c r="H142" s="214">
        <v>4</v>
      </c>
      <c r="I142" s="215"/>
      <c r="J142" s="216">
        <f>ROUND(I142*H142,2)</f>
        <v>0</v>
      </c>
      <c r="K142" s="217"/>
      <c r="L142" s="38"/>
      <c r="M142" s="218" t="s">
        <v>1</v>
      </c>
      <c r="N142" s="219" t="s">
        <v>43</v>
      </c>
      <c r="O142" s="72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2" t="s">
        <v>153</v>
      </c>
      <c r="AT142" s="222" t="s">
        <v>149</v>
      </c>
      <c r="AU142" s="222" t="s">
        <v>88</v>
      </c>
      <c r="AY142" s="17" t="s">
        <v>147</v>
      </c>
      <c r="BE142" s="115">
        <f>IF(N142="základní",J142,0)</f>
        <v>0</v>
      </c>
      <c r="BF142" s="115">
        <f>IF(N142="snížená",J142,0)</f>
        <v>0</v>
      </c>
      <c r="BG142" s="115">
        <f>IF(N142="zákl. přenesená",J142,0)</f>
        <v>0</v>
      </c>
      <c r="BH142" s="115">
        <f>IF(N142="sníž. přenesená",J142,0)</f>
        <v>0</v>
      </c>
      <c r="BI142" s="115">
        <f>IF(N142="nulová",J142,0)</f>
        <v>0</v>
      </c>
      <c r="BJ142" s="17" t="s">
        <v>86</v>
      </c>
      <c r="BK142" s="115">
        <f>ROUND(I142*H142,2)</f>
        <v>0</v>
      </c>
      <c r="BL142" s="17" t="s">
        <v>153</v>
      </c>
      <c r="BM142" s="222" t="s">
        <v>418</v>
      </c>
    </row>
    <row r="143" spans="1:65" s="2" customFormat="1" ht="19.5">
      <c r="A143" s="35"/>
      <c r="B143" s="36"/>
      <c r="C143" s="37"/>
      <c r="D143" s="223" t="s">
        <v>155</v>
      </c>
      <c r="E143" s="37"/>
      <c r="F143" s="224" t="s">
        <v>170</v>
      </c>
      <c r="G143" s="37"/>
      <c r="H143" s="37"/>
      <c r="I143" s="179"/>
      <c r="J143" s="37"/>
      <c r="K143" s="37"/>
      <c r="L143" s="38"/>
      <c r="M143" s="225"/>
      <c r="N143" s="226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7" t="s">
        <v>155</v>
      </c>
      <c r="AU143" s="17" t="s">
        <v>88</v>
      </c>
    </row>
    <row r="144" spans="1:65" s="13" customFormat="1" ht="11.25">
      <c r="B144" s="227"/>
      <c r="C144" s="228"/>
      <c r="D144" s="223" t="s">
        <v>157</v>
      </c>
      <c r="E144" s="229" t="s">
        <v>1</v>
      </c>
      <c r="F144" s="230" t="s">
        <v>153</v>
      </c>
      <c r="G144" s="228"/>
      <c r="H144" s="231">
        <v>4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AT144" s="237" t="s">
        <v>157</v>
      </c>
      <c r="AU144" s="237" t="s">
        <v>88</v>
      </c>
      <c r="AV144" s="13" t="s">
        <v>88</v>
      </c>
      <c r="AW144" s="13" t="s">
        <v>32</v>
      </c>
      <c r="AX144" s="13" t="s">
        <v>78</v>
      </c>
      <c r="AY144" s="237" t="s">
        <v>147</v>
      </c>
    </row>
    <row r="145" spans="1:65" s="14" customFormat="1" ht="11.25">
      <c r="B145" s="238"/>
      <c r="C145" s="239"/>
      <c r="D145" s="223" t="s">
        <v>157</v>
      </c>
      <c r="E145" s="240" t="s">
        <v>1</v>
      </c>
      <c r="F145" s="241" t="s">
        <v>159</v>
      </c>
      <c r="G145" s="239"/>
      <c r="H145" s="242">
        <v>4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AT145" s="248" t="s">
        <v>157</v>
      </c>
      <c r="AU145" s="248" t="s">
        <v>88</v>
      </c>
      <c r="AV145" s="14" t="s">
        <v>153</v>
      </c>
      <c r="AW145" s="14" t="s">
        <v>32</v>
      </c>
      <c r="AX145" s="14" t="s">
        <v>86</v>
      </c>
      <c r="AY145" s="248" t="s">
        <v>147</v>
      </c>
    </row>
    <row r="146" spans="1:65" s="2" customFormat="1" ht="24.2" customHeight="1">
      <c r="A146" s="35"/>
      <c r="B146" s="36"/>
      <c r="C146" s="210" t="s">
        <v>153</v>
      </c>
      <c r="D146" s="210" t="s">
        <v>149</v>
      </c>
      <c r="E146" s="211" t="s">
        <v>198</v>
      </c>
      <c r="F146" s="212" t="s">
        <v>199</v>
      </c>
      <c r="G146" s="213" t="s">
        <v>152</v>
      </c>
      <c r="H146" s="214">
        <v>1500</v>
      </c>
      <c r="I146" s="215"/>
      <c r="J146" s="216">
        <f>ROUND(I146*H146,2)</f>
        <v>0</v>
      </c>
      <c r="K146" s="217"/>
      <c r="L146" s="38"/>
      <c r="M146" s="218" t="s">
        <v>1</v>
      </c>
      <c r="N146" s="219" t="s">
        <v>43</v>
      </c>
      <c r="O146" s="72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2" t="s">
        <v>153</v>
      </c>
      <c r="AT146" s="222" t="s">
        <v>149</v>
      </c>
      <c r="AU146" s="222" t="s">
        <v>88</v>
      </c>
      <c r="AY146" s="17" t="s">
        <v>147</v>
      </c>
      <c r="BE146" s="115">
        <f>IF(N146="základní",J146,0)</f>
        <v>0</v>
      </c>
      <c r="BF146" s="115">
        <f>IF(N146="snížená",J146,0)</f>
        <v>0</v>
      </c>
      <c r="BG146" s="115">
        <f>IF(N146="zákl. přenesená",J146,0)</f>
        <v>0</v>
      </c>
      <c r="BH146" s="115">
        <f>IF(N146="sníž. přenesená",J146,0)</f>
        <v>0</v>
      </c>
      <c r="BI146" s="115">
        <f>IF(N146="nulová",J146,0)</f>
        <v>0</v>
      </c>
      <c r="BJ146" s="17" t="s">
        <v>86</v>
      </c>
      <c r="BK146" s="115">
        <f>ROUND(I146*H146,2)</f>
        <v>0</v>
      </c>
      <c r="BL146" s="17" t="s">
        <v>153</v>
      </c>
      <c r="BM146" s="222" t="s">
        <v>463</v>
      </c>
    </row>
    <row r="147" spans="1:65" s="2" customFormat="1" ht="19.5">
      <c r="A147" s="35"/>
      <c r="B147" s="36"/>
      <c r="C147" s="37"/>
      <c r="D147" s="223" t="s">
        <v>155</v>
      </c>
      <c r="E147" s="37"/>
      <c r="F147" s="224" t="s">
        <v>201</v>
      </c>
      <c r="G147" s="37"/>
      <c r="H147" s="37"/>
      <c r="I147" s="179"/>
      <c r="J147" s="37"/>
      <c r="K147" s="37"/>
      <c r="L147" s="38"/>
      <c r="M147" s="225"/>
      <c r="N147" s="226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7" t="s">
        <v>155</v>
      </c>
      <c r="AU147" s="17" t="s">
        <v>88</v>
      </c>
    </row>
    <row r="148" spans="1:65" s="2" customFormat="1" ht="21.75" customHeight="1">
      <c r="A148" s="35"/>
      <c r="B148" s="36"/>
      <c r="C148" s="210" t="s">
        <v>177</v>
      </c>
      <c r="D148" s="210" t="s">
        <v>149</v>
      </c>
      <c r="E148" s="211" t="s">
        <v>203</v>
      </c>
      <c r="F148" s="212" t="s">
        <v>204</v>
      </c>
      <c r="G148" s="213" t="s">
        <v>162</v>
      </c>
      <c r="H148" s="214">
        <v>3</v>
      </c>
      <c r="I148" s="215"/>
      <c r="J148" s="216">
        <f>ROUND(I148*H148,2)</f>
        <v>0</v>
      </c>
      <c r="K148" s="217"/>
      <c r="L148" s="38"/>
      <c r="M148" s="218" t="s">
        <v>1</v>
      </c>
      <c r="N148" s="219" t="s">
        <v>43</v>
      </c>
      <c r="O148" s="72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2" t="s">
        <v>153</v>
      </c>
      <c r="AT148" s="222" t="s">
        <v>149</v>
      </c>
      <c r="AU148" s="222" t="s">
        <v>88</v>
      </c>
      <c r="AY148" s="17" t="s">
        <v>147</v>
      </c>
      <c r="BE148" s="115">
        <f>IF(N148="základní",J148,0)</f>
        <v>0</v>
      </c>
      <c r="BF148" s="115">
        <f>IF(N148="snížená",J148,0)</f>
        <v>0</v>
      </c>
      <c r="BG148" s="115">
        <f>IF(N148="zákl. přenesená",J148,0)</f>
        <v>0</v>
      </c>
      <c r="BH148" s="115">
        <f>IF(N148="sníž. přenesená",J148,0)</f>
        <v>0</v>
      </c>
      <c r="BI148" s="115">
        <f>IF(N148="nulová",J148,0)</f>
        <v>0</v>
      </c>
      <c r="BJ148" s="17" t="s">
        <v>86</v>
      </c>
      <c r="BK148" s="115">
        <f>ROUND(I148*H148,2)</f>
        <v>0</v>
      </c>
      <c r="BL148" s="17" t="s">
        <v>153</v>
      </c>
      <c r="BM148" s="222" t="s">
        <v>464</v>
      </c>
    </row>
    <row r="149" spans="1:65" s="2" customFormat="1" ht="19.5">
      <c r="A149" s="35"/>
      <c r="B149" s="36"/>
      <c r="C149" s="37"/>
      <c r="D149" s="223" t="s">
        <v>155</v>
      </c>
      <c r="E149" s="37"/>
      <c r="F149" s="224" t="s">
        <v>206</v>
      </c>
      <c r="G149" s="37"/>
      <c r="H149" s="37"/>
      <c r="I149" s="179"/>
      <c r="J149" s="37"/>
      <c r="K149" s="37"/>
      <c r="L149" s="38"/>
      <c r="M149" s="225"/>
      <c r="N149" s="226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7" t="s">
        <v>155</v>
      </c>
      <c r="AU149" s="17" t="s">
        <v>88</v>
      </c>
    </row>
    <row r="150" spans="1:65" s="13" customFormat="1" ht="11.25">
      <c r="B150" s="227"/>
      <c r="C150" s="228"/>
      <c r="D150" s="223" t="s">
        <v>157</v>
      </c>
      <c r="E150" s="229" t="s">
        <v>1</v>
      </c>
      <c r="F150" s="230" t="s">
        <v>166</v>
      </c>
      <c r="G150" s="228"/>
      <c r="H150" s="231">
        <v>3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AT150" s="237" t="s">
        <v>157</v>
      </c>
      <c r="AU150" s="237" t="s">
        <v>88</v>
      </c>
      <c r="AV150" s="13" t="s">
        <v>88</v>
      </c>
      <c r="AW150" s="13" t="s">
        <v>32</v>
      </c>
      <c r="AX150" s="13" t="s">
        <v>78</v>
      </c>
      <c r="AY150" s="237" t="s">
        <v>147</v>
      </c>
    </row>
    <row r="151" spans="1:65" s="14" customFormat="1" ht="11.25">
      <c r="B151" s="238"/>
      <c r="C151" s="239"/>
      <c r="D151" s="223" t="s">
        <v>157</v>
      </c>
      <c r="E151" s="240" t="s">
        <v>1</v>
      </c>
      <c r="F151" s="241" t="s">
        <v>159</v>
      </c>
      <c r="G151" s="239"/>
      <c r="H151" s="242">
        <v>3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AT151" s="248" t="s">
        <v>157</v>
      </c>
      <c r="AU151" s="248" t="s">
        <v>88</v>
      </c>
      <c r="AV151" s="14" t="s">
        <v>153</v>
      </c>
      <c r="AW151" s="14" t="s">
        <v>32</v>
      </c>
      <c r="AX151" s="14" t="s">
        <v>86</v>
      </c>
      <c r="AY151" s="248" t="s">
        <v>147</v>
      </c>
    </row>
    <row r="152" spans="1:65" s="2" customFormat="1" ht="21.75" customHeight="1">
      <c r="A152" s="35"/>
      <c r="B152" s="36"/>
      <c r="C152" s="210" t="s">
        <v>182</v>
      </c>
      <c r="D152" s="210" t="s">
        <v>149</v>
      </c>
      <c r="E152" s="211" t="s">
        <v>207</v>
      </c>
      <c r="F152" s="212" t="s">
        <v>208</v>
      </c>
      <c r="G152" s="213" t="s">
        <v>162</v>
      </c>
      <c r="H152" s="214">
        <v>4</v>
      </c>
      <c r="I152" s="215"/>
      <c r="J152" s="216">
        <f>ROUND(I152*H152,2)</f>
        <v>0</v>
      </c>
      <c r="K152" s="217"/>
      <c r="L152" s="38"/>
      <c r="M152" s="218" t="s">
        <v>1</v>
      </c>
      <c r="N152" s="219" t="s">
        <v>43</v>
      </c>
      <c r="O152" s="72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2" t="s">
        <v>153</v>
      </c>
      <c r="AT152" s="222" t="s">
        <v>149</v>
      </c>
      <c r="AU152" s="222" t="s">
        <v>88</v>
      </c>
      <c r="AY152" s="17" t="s">
        <v>147</v>
      </c>
      <c r="BE152" s="115">
        <f>IF(N152="základní",J152,0)</f>
        <v>0</v>
      </c>
      <c r="BF152" s="115">
        <f>IF(N152="snížená",J152,0)</f>
        <v>0</v>
      </c>
      <c r="BG152" s="115">
        <f>IF(N152="zákl. přenesená",J152,0)</f>
        <v>0</v>
      </c>
      <c r="BH152" s="115">
        <f>IF(N152="sníž. přenesená",J152,0)</f>
        <v>0</v>
      </c>
      <c r="BI152" s="115">
        <f>IF(N152="nulová",J152,0)</f>
        <v>0</v>
      </c>
      <c r="BJ152" s="17" t="s">
        <v>86</v>
      </c>
      <c r="BK152" s="115">
        <f>ROUND(I152*H152,2)</f>
        <v>0</v>
      </c>
      <c r="BL152" s="17" t="s">
        <v>153</v>
      </c>
      <c r="BM152" s="222" t="s">
        <v>423</v>
      </c>
    </row>
    <row r="153" spans="1:65" s="2" customFormat="1" ht="19.5">
      <c r="A153" s="35"/>
      <c r="B153" s="36"/>
      <c r="C153" s="37"/>
      <c r="D153" s="223" t="s">
        <v>155</v>
      </c>
      <c r="E153" s="37"/>
      <c r="F153" s="224" t="s">
        <v>210</v>
      </c>
      <c r="G153" s="37"/>
      <c r="H153" s="37"/>
      <c r="I153" s="179"/>
      <c r="J153" s="37"/>
      <c r="K153" s="37"/>
      <c r="L153" s="38"/>
      <c r="M153" s="225"/>
      <c r="N153" s="226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7" t="s">
        <v>155</v>
      </c>
      <c r="AU153" s="17" t="s">
        <v>88</v>
      </c>
    </row>
    <row r="154" spans="1:65" s="13" customFormat="1" ht="11.25">
      <c r="B154" s="227"/>
      <c r="C154" s="228"/>
      <c r="D154" s="223" t="s">
        <v>157</v>
      </c>
      <c r="E154" s="229" t="s">
        <v>1</v>
      </c>
      <c r="F154" s="230" t="s">
        <v>153</v>
      </c>
      <c r="G154" s="228"/>
      <c r="H154" s="231">
        <v>4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AT154" s="237" t="s">
        <v>157</v>
      </c>
      <c r="AU154" s="237" t="s">
        <v>88</v>
      </c>
      <c r="AV154" s="13" t="s">
        <v>88</v>
      </c>
      <c r="AW154" s="13" t="s">
        <v>32</v>
      </c>
      <c r="AX154" s="13" t="s">
        <v>78</v>
      </c>
      <c r="AY154" s="237" t="s">
        <v>147</v>
      </c>
    </row>
    <row r="155" spans="1:65" s="15" customFormat="1" ht="11.25">
      <c r="B155" s="249"/>
      <c r="C155" s="250"/>
      <c r="D155" s="223" t="s">
        <v>157</v>
      </c>
      <c r="E155" s="251" t="s">
        <v>1</v>
      </c>
      <c r="F155" s="252" t="s">
        <v>211</v>
      </c>
      <c r="G155" s="250"/>
      <c r="H155" s="253">
        <v>4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AT155" s="259" t="s">
        <v>157</v>
      </c>
      <c r="AU155" s="259" t="s">
        <v>88</v>
      </c>
      <c r="AV155" s="15" t="s">
        <v>166</v>
      </c>
      <c r="AW155" s="15" t="s">
        <v>32</v>
      </c>
      <c r="AX155" s="15" t="s">
        <v>78</v>
      </c>
      <c r="AY155" s="259" t="s">
        <v>147</v>
      </c>
    </row>
    <row r="156" spans="1:65" s="14" customFormat="1" ht="11.25">
      <c r="B156" s="238"/>
      <c r="C156" s="239"/>
      <c r="D156" s="223" t="s">
        <v>157</v>
      </c>
      <c r="E156" s="240" t="s">
        <v>1</v>
      </c>
      <c r="F156" s="241" t="s">
        <v>159</v>
      </c>
      <c r="G156" s="239"/>
      <c r="H156" s="242">
        <v>4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AT156" s="248" t="s">
        <v>157</v>
      </c>
      <c r="AU156" s="248" t="s">
        <v>88</v>
      </c>
      <c r="AV156" s="14" t="s">
        <v>153</v>
      </c>
      <c r="AW156" s="14" t="s">
        <v>32</v>
      </c>
      <c r="AX156" s="14" t="s">
        <v>86</v>
      </c>
      <c r="AY156" s="248" t="s">
        <v>147</v>
      </c>
    </row>
    <row r="157" spans="1:65" s="2" customFormat="1" ht="33" customHeight="1">
      <c r="A157" s="35"/>
      <c r="B157" s="36"/>
      <c r="C157" s="210" t="s">
        <v>187</v>
      </c>
      <c r="D157" s="210" t="s">
        <v>149</v>
      </c>
      <c r="E157" s="211" t="s">
        <v>465</v>
      </c>
      <c r="F157" s="212" t="s">
        <v>466</v>
      </c>
      <c r="G157" s="213" t="s">
        <v>240</v>
      </c>
      <c r="H157" s="214">
        <v>720</v>
      </c>
      <c r="I157" s="215"/>
      <c r="J157" s="216">
        <f>ROUND(I157*H157,2)</f>
        <v>0</v>
      </c>
      <c r="K157" s="217"/>
      <c r="L157" s="38"/>
      <c r="M157" s="218" t="s">
        <v>1</v>
      </c>
      <c r="N157" s="219" t="s">
        <v>43</v>
      </c>
      <c r="O157" s="72"/>
      <c r="P157" s="220">
        <f>O157*H157</f>
        <v>0</v>
      </c>
      <c r="Q157" s="220">
        <v>1.5560929999999999E-4</v>
      </c>
      <c r="R157" s="220">
        <f>Q157*H157</f>
        <v>0.11203869599999999</v>
      </c>
      <c r="S157" s="220">
        <v>0</v>
      </c>
      <c r="T157" s="22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2" t="s">
        <v>153</v>
      </c>
      <c r="AT157" s="222" t="s">
        <v>149</v>
      </c>
      <c r="AU157" s="222" t="s">
        <v>88</v>
      </c>
      <c r="AY157" s="17" t="s">
        <v>147</v>
      </c>
      <c r="BE157" s="115">
        <f>IF(N157="základní",J157,0)</f>
        <v>0</v>
      </c>
      <c r="BF157" s="115">
        <f>IF(N157="snížená",J157,0)</f>
        <v>0</v>
      </c>
      <c r="BG157" s="115">
        <f>IF(N157="zákl. přenesená",J157,0)</f>
        <v>0</v>
      </c>
      <c r="BH157" s="115">
        <f>IF(N157="sníž. přenesená",J157,0)</f>
        <v>0</v>
      </c>
      <c r="BI157" s="115">
        <f>IF(N157="nulová",J157,0)</f>
        <v>0</v>
      </c>
      <c r="BJ157" s="17" t="s">
        <v>86</v>
      </c>
      <c r="BK157" s="115">
        <f>ROUND(I157*H157,2)</f>
        <v>0</v>
      </c>
      <c r="BL157" s="17" t="s">
        <v>153</v>
      </c>
      <c r="BM157" s="222" t="s">
        <v>467</v>
      </c>
    </row>
    <row r="158" spans="1:65" s="2" customFormat="1" ht="19.5">
      <c r="A158" s="35"/>
      <c r="B158" s="36"/>
      <c r="C158" s="37"/>
      <c r="D158" s="223" t="s">
        <v>155</v>
      </c>
      <c r="E158" s="37"/>
      <c r="F158" s="224" t="s">
        <v>468</v>
      </c>
      <c r="G158" s="37"/>
      <c r="H158" s="37"/>
      <c r="I158" s="179"/>
      <c r="J158" s="37"/>
      <c r="K158" s="37"/>
      <c r="L158" s="38"/>
      <c r="M158" s="225"/>
      <c r="N158" s="226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7" t="s">
        <v>155</v>
      </c>
      <c r="AU158" s="17" t="s">
        <v>88</v>
      </c>
    </row>
    <row r="159" spans="1:65" s="13" customFormat="1" ht="11.25">
      <c r="B159" s="227"/>
      <c r="C159" s="228"/>
      <c r="D159" s="223" t="s">
        <v>157</v>
      </c>
      <c r="E159" s="229" t="s">
        <v>1</v>
      </c>
      <c r="F159" s="230" t="s">
        <v>469</v>
      </c>
      <c r="G159" s="228"/>
      <c r="H159" s="231">
        <v>720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AT159" s="237" t="s">
        <v>157</v>
      </c>
      <c r="AU159" s="237" t="s">
        <v>88</v>
      </c>
      <c r="AV159" s="13" t="s">
        <v>88</v>
      </c>
      <c r="AW159" s="13" t="s">
        <v>32</v>
      </c>
      <c r="AX159" s="13" t="s">
        <v>78</v>
      </c>
      <c r="AY159" s="237" t="s">
        <v>147</v>
      </c>
    </row>
    <row r="160" spans="1:65" s="15" customFormat="1" ht="11.25">
      <c r="B160" s="249"/>
      <c r="C160" s="250"/>
      <c r="D160" s="223" t="s">
        <v>157</v>
      </c>
      <c r="E160" s="251" t="s">
        <v>1</v>
      </c>
      <c r="F160" s="252" t="s">
        <v>244</v>
      </c>
      <c r="G160" s="250"/>
      <c r="H160" s="253">
        <v>720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AT160" s="259" t="s">
        <v>157</v>
      </c>
      <c r="AU160" s="259" t="s">
        <v>88</v>
      </c>
      <c r="AV160" s="15" t="s">
        <v>166</v>
      </c>
      <c r="AW160" s="15" t="s">
        <v>32</v>
      </c>
      <c r="AX160" s="15" t="s">
        <v>78</v>
      </c>
      <c r="AY160" s="259" t="s">
        <v>147</v>
      </c>
    </row>
    <row r="161" spans="1:65" s="14" customFormat="1" ht="11.25">
      <c r="B161" s="238"/>
      <c r="C161" s="239"/>
      <c r="D161" s="223" t="s">
        <v>157</v>
      </c>
      <c r="E161" s="240" t="s">
        <v>1</v>
      </c>
      <c r="F161" s="241" t="s">
        <v>159</v>
      </c>
      <c r="G161" s="239"/>
      <c r="H161" s="242">
        <v>720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AT161" s="248" t="s">
        <v>157</v>
      </c>
      <c r="AU161" s="248" t="s">
        <v>88</v>
      </c>
      <c r="AV161" s="14" t="s">
        <v>153</v>
      </c>
      <c r="AW161" s="14" t="s">
        <v>32</v>
      </c>
      <c r="AX161" s="14" t="s">
        <v>86</v>
      </c>
      <c r="AY161" s="248" t="s">
        <v>147</v>
      </c>
    </row>
    <row r="162" spans="1:65" s="2" customFormat="1" ht="24.2" customHeight="1">
      <c r="A162" s="35"/>
      <c r="B162" s="36"/>
      <c r="C162" s="210" t="s">
        <v>192</v>
      </c>
      <c r="D162" s="210" t="s">
        <v>149</v>
      </c>
      <c r="E162" s="211" t="s">
        <v>246</v>
      </c>
      <c r="F162" s="212" t="s">
        <v>247</v>
      </c>
      <c r="G162" s="213" t="s">
        <v>248</v>
      </c>
      <c r="H162" s="214">
        <v>30</v>
      </c>
      <c r="I162" s="215"/>
      <c r="J162" s="216">
        <f>ROUND(I162*H162,2)</f>
        <v>0</v>
      </c>
      <c r="K162" s="217"/>
      <c r="L162" s="38"/>
      <c r="M162" s="218" t="s">
        <v>1</v>
      </c>
      <c r="N162" s="219" t="s">
        <v>43</v>
      </c>
      <c r="O162" s="72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2" t="s">
        <v>153</v>
      </c>
      <c r="AT162" s="222" t="s">
        <v>149</v>
      </c>
      <c r="AU162" s="222" t="s">
        <v>88</v>
      </c>
      <c r="AY162" s="17" t="s">
        <v>147</v>
      </c>
      <c r="BE162" s="115">
        <f>IF(N162="základní",J162,0)</f>
        <v>0</v>
      </c>
      <c r="BF162" s="115">
        <f>IF(N162="snížená",J162,0)</f>
        <v>0</v>
      </c>
      <c r="BG162" s="115">
        <f>IF(N162="zákl. přenesená",J162,0)</f>
        <v>0</v>
      </c>
      <c r="BH162" s="115">
        <f>IF(N162="sníž. přenesená",J162,0)</f>
        <v>0</v>
      </c>
      <c r="BI162" s="115">
        <f>IF(N162="nulová",J162,0)</f>
        <v>0</v>
      </c>
      <c r="BJ162" s="17" t="s">
        <v>86</v>
      </c>
      <c r="BK162" s="115">
        <f>ROUND(I162*H162,2)</f>
        <v>0</v>
      </c>
      <c r="BL162" s="17" t="s">
        <v>153</v>
      </c>
      <c r="BM162" s="222" t="s">
        <v>470</v>
      </c>
    </row>
    <row r="163" spans="1:65" s="2" customFormat="1" ht="19.5">
      <c r="A163" s="35"/>
      <c r="B163" s="36"/>
      <c r="C163" s="37"/>
      <c r="D163" s="223" t="s">
        <v>155</v>
      </c>
      <c r="E163" s="37"/>
      <c r="F163" s="224" t="s">
        <v>250</v>
      </c>
      <c r="G163" s="37"/>
      <c r="H163" s="37"/>
      <c r="I163" s="179"/>
      <c r="J163" s="37"/>
      <c r="K163" s="37"/>
      <c r="L163" s="38"/>
      <c r="M163" s="225"/>
      <c r="N163" s="226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7" t="s">
        <v>155</v>
      </c>
      <c r="AU163" s="17" t="s">
        <v>88</v>
      </c>
    </row>
    <row r="164" spans="1:65" s="13" customFormat="1" ht="11.25">
      <c r="B164" s="227"/>
      <c r="C164" s="228"/>
      <c r="D164" s="223" t="s">
        <v>157</v>
      </c>
      <c r="E164" s="229" t="s">
        <v>1</v>
      </c>
      <c r="F164" s="230" t="s">
        <v>251</v>
      </c>
      <c r="G164" s="228"/>
      <c r="H164" s="231">
        <v>30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AT164" s="237" t="s">
        <v>157</v>
      </c>
      <c r="AU164" s="237" t="s">
        <v>88</v>
      </c>
      <c r="AV164" s="13" t="s">
        <v>88</v>
      </c>
      <c r="AW164" s="13" t="s">
        <v>32</v>
      </c>
      <c r="AX164" s="13" t="s">
        <v>78</v>
      </c>
      <c r="AY164" s="237" t="s">
        <v>147</v>
      </c>
    </row>
    <row r="165" spans="1:65" s="14" customFormat="1" ht="11.25">
      <c r="B165" s="238"/>
      <c r="C165" s="239"/>
      <c r="D165" s="223" t="s">
        <v>157</v>
      </c>
      <c r="E165" s="240" t="s">
        <v>1</v>
      </c>
      <c r="F165" s="241" t="s">
        <v>159</v>
      </c>
      <c r="G165" s="239"/>
      <c r="H165" s="242">
        <v>30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AT165" s="248" t="s">
        <v>157</v>
      </c>
      <c r="AU165" s="248" t="s">
        <v>88</v>
      </c>
      <c r="AV165" s="14" t="s">
        <v>153</v>
      </c>
      <c r="AW165" s="14" t="s">
        <v>32</v>
      </c>
      <c r="AX165" s="14" t="s">
        <v>86</v>
      </c>
      <c r="AY165" s="248" t="s">
        <v>147</v>
      </c>
    </row>
    <row r="166" spans="1:65" s="2" customFormat="1" ht="37.9" customHeight="1">
      <c r="A166" s="35"/>
      <c r="B166" s="36"/>
      <c r="C166" s="210" t="s">
        <v>197</v>
      </c>
      <c r="D166" s="210" t="s">
        <v>149</v>
      </c>
      <c r="E166" s="211" t="s">
        <v>285</v>
      </c>
      <c r="F166" s="212" t="s">
        <v>286</v>
      </c>
      <c r="G166" s="213" t="s">
        <v>272</v>
      </c>
      <c r="H166" s="214">
        <v>23000</v>
      </c>
      <c r="I166" s="215"/>
      <c r="J166" s="216">
        <f>ROUND(I166*H166,2)</f>
        <v>0</v>
      </c>
      <c r="K166" s="217"/>
      <c r="L166" s="38"/>
      <c r="M166" s="218" t="s">
        <v>1</v>
      </c>
      <c r="N166" s="219" t="s">
        <v>43</v>
      </c>
      <c r="O166" s="72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2" t="s">
        <v>153</v>
      </c>
      <c r="AT166" s="222" t="s">
        <v>149</v>
      </c>
      <c r="AU166" s="222" t="s">
        <v>88</v>
      </c>
      <c r="AY166" s="17" t="s">
        <v>147</v>
      </c>
      <c r="BE166" s="115">
        <f>IF(N166="základní",J166,0)</f>
        <v>0</v>
      </c>
      <c r="BF166" s="115">
        <f>IF(N166="snížená",J166,0)</f>
        <v>0</v>
      </c>
      <c r="BG166" s="115">
        <f>IF(N166="zákl. přenesená",J166,0)</f>
        <v>0</v>
      </c>
      <c r="BH166" s="115">
        <f>IF(N166="sníž. přenesená",J166,0)</f>
        <v>0</v>
      </c>
      <c r="BI166" s="115">
        <f>IF(N166="nulová",J166,0)</f>
        <v>0</v>
      </c>
      <c r="BJ166" s="17" t="s">
        <v>86</v>
      </c>
      <c r="BK166" s="115">
        <f>ROUND(I166*H166,2)</f>
        <v>0</v>
      </c>
      <c r="BL166" s="17" t="s">
        <v>153</v>
      </c>
      <c r="BM166" s="222" t="s">
        <v>471</v>
      </c>
    </row>
    <row r="167" spans="1:65" s="2" customFormat="1" ht="39">
      <c r="A167" s="35"/>
      <c r="B167" s="36"/>
      <c r="C167" s="37"/>
      <c r="D167" s="223" t="s">
        <v>155</v>
      </c>
      <c r="E167" s="37"/>
      <c r="F167" s="224" t="s">
        <v>288</v>
      </c>
      <c r="G167" s="37"/>
      <c r="H167" s="37"/>
      <c r="I167" s="179"/>
      <c r="J167" s="37"/>
      <c r="K167" s="37"/>
      <c r="L167" s="38"/>
      <c r="M167" s="225"/>
      <c r="N167" s="226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7" t="s">
        <v>155</v>
      </c>
      <c r="AU167" s="17" t="s">
        <v>88</v>
      </c>
    </row>
    <row r="168" spans="1:65" s="13" customFormat="1" ht="11.25">
      <c r="B168" s="227"/>
      <c r="C168" s="228"/>
      <c r="D168" s="223" t="s">
        <v>157</v>
      </c>
      <c r="E168" s="229" t="s">
        <v>1</v>
      </c>
      <c r="F168" s="230" t="s">
        <v>472</v>
      </c>
      <c r="G168" s="228"/>
      <c r="H168" s="231">
        <v>5000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AT168" s="237" t="s">
        <v>157</v>
      </c>
      <c r="AU168" s="237" t="s">
        <v>88</v>
      </c>
      <c r="AV168" s="13" t="s">
        <v>88</v>
      </c>
      <c r="AW168" s="13" t="s">
        <v>32</v>
      </c>
      <c r="AX168" s="13" t="s">
        <v>78</v>
      </c>
      <c r="AY168" s="237" t="s">
        <v>147</v>
      </c>
    </row>
    <row r="169" spans="1:65" s="15" customFormat="1" ht="22.5">
      <c r="B169" s="249"/>
      <c r="C169" s="250"/>
      <c r="D169" s="223" t="s">
        <v>157</v>
      </c>
      <c r="E169" s="251" t="s">
        <v>1</v>
      </c>
      <c r="F169" s="252" t="s">
        <v>473</v>
      </c>
      <c r="G169" s="250"/>
      <c r="H169" s="253">
        <v>5000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AT169" s="259" t="s">
        <v>157</v>
      </c>
      <c r="AU169" s="259" t="s">
        <v>88</v>
      </c>
      <c r="AV169" s="15" t="s">
        <v>166</v>
      </c>
      <c r="AW169" s="15" t="s">
        <v>32</v>
      </c>
      <c r="AX169" s="15" t="s">
        <v>78</v>
      </c>
      <c r="AY169" s="259" t="s">
        <v>147</v>
      </c>
    </row>
    <row r="170" spans="1:65" s="13" customFormat="1" ht="11.25">
      <c r="B170" s="227"/>
      <c r="C170" s="228"/>
      <c r="D170" s="223" t="s">
        <v>157</v>
      </c>
      <c r="E170" s="229" t="s">
        <v>1</v>
      </c>
      <c r="F170" s="230" t="s">
        <v>293</v>
      </c>
      <c r="G170" s="228"/>
      <c r="H170" s="231">
        <v>18000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AT170" s="237" t="s">
        <v>157</v>
      </c>
      <c r="AU170" s="237" t="s">
        <v>88</v>
      </c>
      <c r="AV170" s="13" t="s">
        <v>88</v>
      </c>
      <c r="AW170" s="13" t="s">
        <v>32</v>
      </c>
      <c r="AX170" s="13" t="s">
        <v>78</v>
      </c>
      <c r="AY170" s="237" t="s">
        <v>147</v>
      </c>
    </row>
    <row r="171" spans="1:65" s="15" customFormat="1" ht="22.5">
      <c r="B171" s="249"/>
      <c r="C171" s="250"/>
      <c r="D171" s="223" t="s">
        <v>157</v>
      </c>
      <c r="E171" s="251" t="s">
        <v>1</v>
      </c>
      <c r="F171" s="252" t="s">
        <v>474</v>
      </c>
      <c r="G171" s="250"/>
      <c r="H171" s="253">
        <v>18000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AT171" s="259" t="s">
        <v>157</v>
      </c>
      <c r="AU171" s="259" t="s">
        <v>88</v>
      </c>
      <c r="AV171" s="15" t="s">
        <v>166</v>
      </c>
      <c r="AW171" s="15" t="s">
        <v>32</v>
      </c>
      <c r="AX171" s="15" t="s">
        <v>78</v>
      </c>
      <c r="AY171" s="259" t="s">
        <v>147</v>
      </c>
    </row>
    <row r="172" spans="1:65" s="14" customFormat="1" ht="11.25">
      <c r="B172" s="238"/>
      <c r="C172" s="239"/>
      <c r="D172" s="223" t="s">
        <v>157</v>
      </c>
      <c r="E172" s="240" t="s">
        <v>1</v>
      </c>
      <c r="F172" s="241" t="s">
        <v>159</v>
      </c>
      <c r="G172" s="239"/>
      <c r="H172" s="242">
        <v>23000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AT172" s="248" t="s">
        <v>157</v>
      </c>
      <c r="AU172" s="248" t="s">
        <v>88</v>
      </c>
      <c r="AV172" s="14" t="s">
        <v>153</v>
      </c>
      <c r="AW172" s="14" t="s">
        <v>32</v>
      </c>
      <c r="AX172" s="14" t="s">
        <v>86</v>
      </c>
      <c r="AY172" s="248" t="s">
        <v>147</v>
      </c>
    </row>
    <row r="173" spans="1:65" s="2" customFormat="1" ht="24.2" customHeight="1">
      <c r="A173" s="35"/>
      <c r="B173" s="36"/>
      <c r="C173" s="210" t="s">
        <v>202</v>
      </c>
      <c r="D173" s="210" t="s">
        <v>149</v>
      </c>
      <c r="E173" s="211" t="s">
        <v>253</v>
      </c>
      <c r="F173" s="212" t="s">
        <v>254</v>
      </c>
      <c r="G173" s="213" t="s">
        <v>255</v>
      </c>
      <c r="H173" s="214">
        <v>2</v>
      </c>
      <c r="I173" s="215"/>
      <c r="J173" s="216">
        <f>ROUND(I173*H173,2)</f>
        <v>0</v>
      </c>
      <c r="K173" s="217"/>
      <c r="L173" s="38"/>
      <c r="M173" s="218" t="s">
        <v>1</v>
      </c>
      <c r="N173" s="219" t="s">
        <v>43</v>
      </c>
      <c r="O173" s="72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2" t="s">
        <v>153</v>
      </c>
      <c r="AT173" s="222" t="s">
        <v>149</v>
      </c>
      <c r="AU173" s="222" t="s">
        <v>88</v>
      </c>
      <c r="AY173" s="17" t="s">
        <v>147</v>
      </c>
      <c r="BE173" s="115">
        <f>IF(N173="základní",J173,0)</f>
        <v>0</v>
      </c>
      <c r="BF173" s="115">
        <f>IF(N173="snížená",J173,0)</f>
        <v>0</v>
      </c>
      <c r="BG173" s="115">
        <f>IF(N173="zákl. přenesená",J173,0)</f>
        <v>0</v>
      </c>
      <c r="BH173" s="115">
        <f>IF(N173="sníž. přenesená",J173,0)</f>
        <v>0</v>
      </c>
      <c r="BI173" s="115">
        <f>IF(N173="nulová",J173,0)</f>
        <v>0</v>
      </c>
      <c r="BJ173" s="17" t="s">
        <v>86</v>
      </c>
      <c r="BK173" s="115">
        <f>ROUND(I173*H173,2)</f>
        <v>0</v>
      </c>
      <c r="BL173" s="17" t="s">
        <v>153</v>
      </c>
      <c r="BM173" s="222" t="s">
        <v>475</v>
      </c>
    </row>
    <row r="174" spans="1:65" s="2" customFormat="1" ht="11.25">
      <c r="A174" s="35"/>
      <c r="B174" s="36"/>
      <c r="C174" s="37"/>
      <c r="D174" s="223" t="s">
        <v>155</v>
      </c>
      <c r="E174" s="37"/>
      <c r="F174" s="224" t="s">
        <v>257</v>
      </c>
      <c r="G174" s="37"/>
      <c r="H174" s="37"/>
      <c r="I174" s="179"/>
      <c r="J174" s="37"/>
      <c r="K174" s="37"/>
      <c r="L174" s="38"/>
      <c r="M174" s="225"/>
      <c r="N174" s="226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7" t="s">
        <v>155</v>
      </c>
      <c r="AU174" s="17" t="s">
        <v>88</v>
      </c>
    </row>
    <row r="175" spans="1:65" s="2" customFormat="1" ht="107.25">
      <c r="A175" s="35"/>
      <c r="B175" s="36"/>
      <c r="C175" s="37"/>
      <c r="D175" s="223" t="s">
        <v>258</v>
      </c>
      <c r="E175" s="37"/>
      <c r="F175" s="260" t="s">
        <v>259</v>
      </c>
      <c r="G175" s="37"/>
      <c r="H175" s="37"/>
      <c r="I175" s="179"/>
      <c r="J175" s="37"/>
      <c r="K175" s="37"/>
      <c r="L175" s="38"/>
      <c r="M175" s="225"/>
      <c r="N175" s="226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7" t="s">
        <v>258</v>
      </c>
      <c r="AU175" s="17" t="s">
        <v>88</v>
      </c>
    </row>
    <row r="176" spans="1:65" s="13" customFormat="1" ht="11.25">
      <c r="B176" s="227"/>
      <c r="C176" s="228"/>
      <c r="D176" s="223" t="s">
        <v>157</v>
      </c>
      <c r="E176" s="229" t="s">
        <v>1</v>
      </c>
      <c r="F176" s="230" t="s">
        <v>88</v>
      </c>
      <c r="G176" s="228"/>
      <c r="H176" s="231">
        <v>2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AT176" s="237" t="s">
        <v>157</v>
      </c>
      <c r="AU176" s="237" t="s">
        <v>88</v>
      </c>
      <c r="AV176" s="13" t="s">
        <v>88</v>
      </c>
      <c r="AW176" s="13" t="s">
        <v>32</v>
      </c>
      <c r="AX176" s="13" t="s">
        <v>78</v>
      </c>
      <c r="AY176" s="237" t="s">
        <v>147</v>
      </c>
    </row>
    <row r="177" spans="1:65" s="15" customFormat="1" ht="11.25">
      <c r="B177" s="249"/>
      <c r="C177" s="250"/>
      <c r="D177" s="223" t="s">
        <v>157</v>
      </c>
      <c r="E177" s="251" t="s">
        <v>1</v>
      </c>
      <c r="F177" s="252" t="s">
        <v>476</v>
      </c>
      <c r="G177" s="250"/>
      <c r="H177" s="253">
        <v>2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AT177" s="259" t="s">
        <v>157</v>
      </c>
      <c r="AU177" s="259" t="s">
        <v>88</v>
      </c>
      <c r="AV177" s="15" t="s">
        <v>166</v>
      </c>
      <c r="AW177" s="15" t="s">
        <v>32</v>
      </c>
      <c r="AX177" s="15" t="s">
        <v>78</v>
      </c>
      <c r="AY177" s="259" t="s">
        <v>147</v>
      </c>
    </row>
    <row r="178" spans="1:65" s="14" customFormat="1" ht="11.25">
      <c r="B178" s="238"/>
      <c r="C178" s="239"/>
      <c r="D178" s="223" t="s">
        <v>157</v>
      </c>
      <c r="E178" s="240" t="s">
        <v>1</v>
      </c>
      <c r="F178" s="241" t="s">
        <v>159</v>
      </c>
      <c r="G178" s="239"/>
      <c r="H178" s="242">
        <v>2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AT178" s="248" t="s">
        <v>157</v>
      </c>
      <c r="AU178" s="248" t="s">
        <v>88</v>
      </c>
      <c r="AV178" s="14" t="s">
        <v>153</v>
      </c>
      <c r="AW178" s="14" t="s">
        <v>32</v>
      </c>
      <c r="AX178" s="14" t="s">
        <v>86</v>
      </c>
      <c r="AY178" s="248" t="s">
        <v>147</v>
      </c>
    </row>
    <row r="179" spans="1:65" s="2" customFormat="1" ht="33" customHeight="1">
      <c r="A179" s="35"/>
      <c r="B179" s="36"/>
      <c r="C179" s="210" t="s">
        <v>176</v>
      </c>
      <c r="D179" s="210" t="s">
        <v>149</v>
      </c>
      <c r="E179" s="211" t="s">
        <v>477</v>
      </c>
      <c r="F179" s="212" t="s">
        <v>478</v>
      </c>
      <c r="G179" s="213" t="s">
        <v>272</v>
      </c>
      <c r="H179" s="214">
        <v>2500</v>
      </c>
      <c r="I179" s="215"/>
      <c r="J179" s="216">
        <f>ROUND(I179*H179,2)</f>
        <v>0</v>
      </c>
      <c r="K179" s="217"/>
      <c r="L179" s="38"/>
      <c r="M179" s="218" t="s">
        <v>1</v>
      </c>
      <c r="N179" s="219" t="s">
        <v>43</v>
      </c>
      <c r="O179" s="72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2" t="s">
        <v>153</v>
      </c>
      <c r="AT179" s="222" t="s">
        <v>149</v>
      </c>
      <c r="AU179" s="222" t="s">
        <v>88</v>
      </c>
      <c r="AY179" s="17" t="s">
        <v>147</v>
      </c>
      <c r="BE179" s="115">
        <f>IF(N179="základní",J179,0)</f>
        <v>0</v>
      </c>
      <c r="BF179" s="115">
        <f>IF(N179="snížená",J179,0)</f>
        <v>0</v>
      </c>
      <c r="BG179" s="115">
        <f>IF(N179="zákl. přenesená",J179,0)</f>
        <v>0</v>
      </c>
      <c r="BH179" s="115">
        <f>IF(N179="sníž. přenesená",J179,0)</f>
        <v>0</v>
      </c>
      <c r="BI179" s="115">
        <f>IF(N179="nulová",J179,0)</f>
        <v>0</v>
      </c>
      <c r="BJ179" s="17" t="s">
        <v>86</v>
      </c>
      <c r="BK179" s="115">
        <f>ROUND(I179*H179,2)</f>
        <v>0</v>
      </c>
      <c r="BL179" s="17" t="s">
        <v>153</v>
      </c>
      <c r="BM179" s="222" t="s">
        <v>479</v>
      </c>
    </row>
    <row r="180" spans="1:65" s="2" customFormat="1" ht="19.5">
      <c r="A180" s="35"/>
      <c r="B180" s="36"/>
      <c r="C180" s="37"/>
      <c r="D180" s="223" t="s">
        <v>155</v>
      </c>
      <c r="E180" s="37"/>
      <c r="F180" s="224" t="s">
        <v>480</v>
      </c>
      <c r="G180" s="37"/>
      <c r="H180" s="37"/>
      <c r="I180" s="179"/>
      <c r="J180" s="37"/>
      <c r="K180" s="37"/>
      <c r="L180" s="38"/>
      <c r="M180" s="225"/>
      <c r="N180" s="226"/>
      <c r="O180" s="72"/>
      <c r="P180" s="72"/>
      <c r="Q180" s="72"/>
      <c r="R180" s="72"/>
      <c r="S180" s="72"/>
      <c r="T180" s="73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7" t="s">
        <v>155</v>
      </c>
      <c r="AU180" s="17" t="s">
        <v>88</v>
      </c>
    </row>
    <row r="181" spans="1:65" s="13" customFormat="1" ht="11.25">
      <c r="B181" s="227"/>
      <c r="C181" s="228"/>
      <c r="D181" s="223" t="s">
        <v>157</v>
      </c>
      <c r="E181" s="229" t="s">
        <v>1</v>
      </c>
      <c r="F181" s="230" t="s">
        <v>481</v>
      </c>
      <c r="G181" s="228"/>
      <c r="H181" s="231">
        <v>2500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AT181" s="237" t="s">
        <v>157</v>
      </c>
      <c r="AU181" s="237" t="s">
        <v>88</v>
      </c>
      <c r="AV181" s="13" t="s">
        <v>88</v>
      </c>
      <c r="AW181" s="13" t="s">
        <v>32</v>
      </c>
      <c r="AX181" s="13" t="s">
        <v>78</v>
      </c>
      <c r="AY181" s="237" t="s">
        <v>147</v>
      </c>
    </row>
    <row r="182" spans="1:65" s="15" customFormat="1" ht="22.5">
      <c r="B182" s="249"/>
      <c r="C182" s="250"/>
      <c r="D182" s="223" t="s">
        <v>157</v>
      </c>
      <c r="E182" s="251" t="s">
        <v>1</v>
      </c>
      <c r="F182" s="252" t="s">
        <v>482</v>
      </c>
      <c r="G182" s="250"/>
      <c r="H182" s="253">
        <v>2500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AT182" s="259" t="s">
        <v>157</v>
      </c>
      <c r="AU182" s="259" t="s">
        <v>88</v>
      </c>
      <c r="AV182" s="15" t="s">
        <v>166</v>
      </c>
      <c r="AW182" s="15" t="s">
        <v>32</v>
      </c>
      <c r="AX182" s="15" t="s">
        <v>78</v>
      </c>
      <c r="AY182" s="259" t="s">
        <v>147</v>
      </c>
    </row>
    <row r="183" spans="1:65" s="14" customFormat="1" ht="11.25">
      <c r="B183" s="238"/>
      <c r="C183" s="239"/>
      <c r="D183" s="223" t="s">
        <v>157</v>
      </c>
      <c r="E183" s="240" t="s">
        <v>1</v>
      </c>
      <c r="F183" s="241" t="s">
        <v>159</v>
      </c>
      <c r="G183" s="239"/>
      <c r="H183" s="242">
        <v>2500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AT183" s="248" t="s">
        <v>157</v>
      </c>
      <c r="AU183" s="248" t="s">
        <v>88</v>
      </c>
      <c r="AV183" s="14" t="s">
        <v>153</v>
      </c>
      <c r="AW183" s="14" t="s">
        <v>32</v>
      </c>
      <c r="AX183" s="14" t="s">
        <v>86</v>
      </c>
      <c r="AY183" s="248" t="s">
        <v>147</v>
      </c>
    </row>
    <row r="184" spans="1:65" s="2" customFormat="1" ht="24.2" customHeight="1">
      <c r="A184" s="35"/>
      <c r="B184" s="36"/>
      <c r="C184" s="210" t="s">
        <v>8</v>
      </c>
      <c r="D184" s="210" t="s">
        <v>149</v>
      </c>
      <c r="E184" s="211" t="s">
        <v>303</v>
      </c>
      <c r="F184" s="212" t="s">
        <v>304</v>
      </c>
      <c r="G184" s="213" t="s">
        <v>272</v>
      </c>
      <c r="H184" s="214">
        <v>2500</v>
      </c>
      <c r="I184" s="215"/>
      <c r="J184" s="216">
        <f>ROUND(I184*H184,2)</f>
        <v>0</v>
      </c>
      <c r="K184" s="217"/>
      <c r="L184" s="38"/>
      <c r="M184" s="218" t="s">
        <v>1</v>
      </c>
      <c r="N184" s="219" t="s">
        <v>43</v>
      </c>
      <c r="O184" s="72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2" t="s">
        <v>153</v>
      </c>
      <c r="AT184" s="222" t="s">
        <v>149</v>
      </c>
      <c r="AU184" s="222" t="s">
        <v>88</v>
      </c>
      <c r="AY184" s="17" t="s">
        <v>147</v>
      </c>
      <c r="BE184" s="115">
        <f>IF(N184="základní",J184,0)</f>
        <v>0</v>
      </c>
      <c r="BF184" s="115">
        <f>IF(N184="snížená",J184,0)</f>
        <v>0</v>
      </c>
      <c r="BG184" s="115">
        <f>IF(N184="zákl. přenesená",J184,0)</f>
        <v>0</v>
      </c>
      <c r="BH184" s="115">
        <f>IF(N184="sníž. přenesená",J184,0)</f>
        <v>0</v>
      </c>
      <c r="BI184" s="115">
        <f>IF(N184="nulová",J184,0)</f>
        <v>0</v>
      </c>
      <c r="BJ184" s="17" t="s">
        <v>86</v>
      </c>
      <c r="BK184" s="115">
        <f>ROUND(I184*H184,2)</f>
        <v>0</v>
      </c>
      <c r="BL184" s="17" t="s">
        <v>153</v>
      </c>
      <c r="BM184" s="222" t="s">
        <v>440</v>
      </c>
    </row>
    <row r="185" spans="1:65" s="2" customFormat="1" ht="19.5">
      <c r="A185" s="35"/>
      <c r="B185" s="36"/>
      <c r="C185" s="37"/>
      <c r="D185" s="223" t="s">
        <v>155</v>
      </c>
      <c r="E185" s="37"/>
      <c r="F185" s="224" t="s">
        <v>306</v>
      </c>
      <c r="G185" s="37"/>
      <c r="H185" s="37"/>
      <c r="I185" s="179"/>
      <c r="J185" s="37"/>
      <c r="K185" s="37"/>
      <c r="L185" s="38"/>
      <c r="M185" s="225"/>
      <c r="N185" s="226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7" t="s">
        <v>155</v>
      </c>
      <c r="AU185" s="17" t="s">
        <v>88</v>
      </c>
    </row>
    <row r="186" spans="1:65" s="13" customFormat="1" ht="11.25">
      <c r="B186" s="227"/>
      <c r="C186" s="228"/>
      <c r="D186" s="223" t="s">
        <v>157</v>
      </c>
      <c r="E186" s="229" t="s">
        <v>1</v>
      </c>
      <c r="F186" s="230" t="s">
        <v>426</v>
      </c>
      <c r="G186" s="228"/>
      <c r="H186" s="231">
        <v>2500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AT186" s="237" t="s">
        <v>157</v>
      </c>
      <c r="AU186" s="237" t="s">
        <v>88</v>
      </c>
      <c r="AV186" s="13" t="s">
        <v>88</v>
      </c>
      <c r="AW186" s="13" t="s">
        <v>32</v>
      </c>
      <c r="AX186" s="13" t="s">
        <v>78</v>
      </c>
      <c r="AY186" s="237" t="s">
        <v>147</v>
      </c>
    </row>
    <row r="187" spans="1:65" s="15" customFormat="1" ht="11.25">
      <c r="B187" s="249"/>
      <c r="C187" s="250"/>
      <c r="D187" s="223" t="s">
        <v>157</v>
      </c>
      <c r="E187" s="251" t="s">
        <v>1</v>
      </c>
      <c r="F187" s="252" t="s">
        <v>483</v>
      </c>
      <c r="G187" s="250"/>
      <c r="H187" s="253">
        <v>2500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AT187" s="259" t="s">
        <v>157</v>
      </c>
      <c r="AU187" s="259" t="s">
        <v>88</v>
      </c>
      <c r="AV187" s="15" t="s">
        <v>166</v>
      </c>
      <c r="AW187" s="15" t="s">
        <v>32</v>
      </c>
      <c r="AX187" s="15" t="s">
        <v>78</v>
      </c>
      <c r="AY187" s="259" t="s">
        <v>147</v>
      </c>
    </row>
    <row r="188" spans="1:65" s="14" customFormat="1" ht="11.25">
      <c r="B188" s="238"/>
      <c r="C188" s="239"/>
      <c r="D188" s="223" t="s">
        <v>157</v>
      </c>
      <c r="E188" s="240" t="s">
        <v>1</v>
      </c>
      <c r="F188" s="241" t="s">
        <v>159</v>
      </c>
      <c r="G188" s="239"/>
      <c r="H188" s="242">
        <v>2500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AT188" s="248" t="s">
        <v>157</v>
      </c>
      <c r="AU188" s="248" t="s">
        <v>88</v>
      </c>
      <c r="AV188" s="14" t="s">
        <v>153</v>
      </c>
      <c r="AW188" s="14" t="s">
        <v>32</v>
      </c>
      <c r="AX188" s="14" t="s">
        <v>86</v>
      </c>
      <c r="AY188" s="248" t="s">
        <v>147</v>
      </c>
    </row>
    <row r="189" spans="1:65" s="2" customFormat="1" ht="24.2" customHeight="1">
      <c r="A189" s="35"/>
      <c r="B189" s="36"/>
      <c r="C189" s="210" t="s">
        <v>217</v>
      </c>
      <c r="D189" s="210" t="s">
        <v>149</v>
      </c>
      <c r="E189" s="211" t="s">
        <v>309</v>
      </c>
      <c r="F189" s="212" t="s">
        <v>310</v>
      </c>
      <c r="G189" s="213" t="s">
        <v>272</v>
      </c>
      <c r="H189" s="214">
        <v>18000</v>
      </c>
      <c r="I189" s="215"/>
      <c r="J189" s="216">
        <f>ROUND(I189*H189,2)</f>
        <v>0</v>
      </c>
      <c r="K189" s="217"/>
      <c r="L189" s="38"/>
      <c r="M189" s="218" t="s">
        <v>1</v>
      </c>
      <c r="N189" s="219" t="s">
        <v>43</v>
      </c>
      <c r="O189" s="72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2" t="s">
        <v>153</v>
      </c>
      <c r="AT189" s="222" t="s">
        <v>149</v>
      </c>
      <c r="AU189" s="222" t="s">
        <v>88</v>
      </c>
      <c r="AY189" s="17" t="s">
        <v>147</v>
      </c>
      <c r="BE189" s="115">
        <f>IF(N189="základní",J189,0)</f>
        <v>0</v>
      </c>
      <c r="BF189" s="115">
        <f>IF(N189="snížená",J189,0)</f>
        <v>0</v>
      </c>
      <c r="BG189" s="115">
        <f>IF(N189="zákl. přenesená",J189,0)</f>
        <v>0</v>
      </c>
      <c r="BH189" s="115">
        <f>IF(N189="sníž. přenesená",J189,0)</f>
        <v>0</v>
      </c>
      <c r="BI189" s="115">
        <f>IF(N189="nulová",J189,0)</f>
        <v>0</v>
      </c>
      <c r="BJ189" s="17" t="s">
        <v>86</v>
      </c>
      <c r="BK189" s="115">
        <f>ROUND(I189*H189,2)</f>
        <v>0</v>
      </c>
      <c r="BL189" s="17" t="s">
        <v>153</v>
      </c>
      <c r="BM189" s="222" t="s">
        <v>441</v>
      </c>
    </row>
    <row r="190" spans="1:65" s="2" customFormat="1" ht="29.25">
      <c r="A190" s="35"/>
      <c r="B190" s="36"/>
      <c r="C190" s="37"/>
      <c r="D190" s="223" t="s">
        <v>155</v>
      </c>
      <c r="E190" s="37"/>
      <c r="F190" s="224" t="s">
        <v>312</v>
      </c>
      <c r="G190" s="37"/>
      <c r="H190" s="37"/>
      <c r="I190" s="179"/>
      <c r="J190" s="37"/>
      <c r="K190" s="37"/>
      <c r="L190" s="38"/>
      <c r="M190" s="225"/>
      <c r="N190" s="226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7" t="s">
        <v>155</v>
      </c>
      <c r="AU190" s="17" t="s">
        <v>88</v>
      </c>
    </row>
    <row r="191" spans="1:65" s="13" customFormat="1" ht="11.25">
      <c r="B191" s="227"/>
      <c r="C191" s="228"/>
      <c r="D191" s="223" t="s">
        <v>157</v>
      </c>
      <c r="E191" s="229" t="s">
        <v>1</v>
      </c>
      <c r="F191" s="230" t="s">
        <v>293</v>
      </c>
      <c r="G191" s="228"/>
      <c r="H191" s="231">
        <v>18000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AT191" s="237" t="s">
        <v>157</v>
      </c>
      <c r="AU191" s="237" t="s">
        <v>88</v>
      </c>
      <c r="AV191" s="13" t="s">
        <v>88</v>
      </c>
      <c r="AW191" s="13" t="s">
        <v>32</v>
      </c>
      <c r="AX191" s="13" t="s">
        <v>78</v>
      </c>
      <c r="AY191" s="237" t="s">
        <v>147</v>
      </c>
    </row>
    <row r="192" spans="1:65" s="15" customFormat="1" ht="22.5">
      <c r="B192" s="249"/>
      <c r="C192" s="250"/>
      <c r="D192" s="223" t="s">
        <v>157</v>
      </c>
      <c r="E192" s="251" t="s">
        <v>1</v>
      </c>
      <c r="F192" s="252" t="s">
        <v>484</v>
      </c>
      <c r="G192" s="250"/>
      <c r="H192" s="253">
        <v>18000</v>
      </c>
      <c r="I192" s="254"/>
      <c r="J192" s="250"/>
      <c r="K192" s="250"/>
      <c r="L192" s="255"/>
      <c r="M192" s="256"/>
      <c r="N192" s="257"/>
      <c r="O192" s="257"/>
      <c r="P192" s="257"/>
      <c r="Q192" s="257"/>
      <c r="R192" s="257"/>
      <c r="S192" s="257"/>
      <c r="T192" s="258"/>
      <c r="AT192" s="259" t="s">
        <v>157</v>
      </c>
      <c r="AU192" s="259" t="s">
        <v>88</v>
      </c>
      <c r="AV192" s="15" t="s">
        <v>166</v>
      </c>
      <c r="AW192" s="15" t="s">
        <v>32</v>
      </c>
      <c r="AX192" s="15" t="s">
        <v>78</v>
      </c>
      <c r="AY192" s="259" t="s">
        <v>147</v>
      </c>
    </row>
    <row r="193" spans="1:65" s="14" customFormat="1" ht="11.25">
      <c r="B193" s="238"/>
      <c r="C193" s="239"/>
      <c r="D193" s="223" t="s">
        <v>157</v>
      </c>
      <c r="E193" s="240" t="s">
        <v>1</v>
      </c>
      <c r="F193" s="241" t="s">
        <v>159</v>
      </c>
      <c r="G193" s="239"/>
      <c r="H193" s="242">
        <v>18000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7"/>
      <c r="AT193" s="248" t="s">
        <v>157</v>
      </c>
      <c r="AU193" s="248" t="s">
        <v>88</v>
      </c>
      <c r="AV193" s="14" t="s">
        <v>153</v>
      </c>
      <c r="AW193" s="14" t="s">
        <v>32</v>
      </c>
      <c r="AX193" s="14" t="s">
        <v>86</v>
      </c>
      <c r="AY193" s="248" t="s">
        <v>147</v>
      </c>
    </row>
    <row r="194" spans="1:65" s="2" customFormat="1" ht="24.2" customHeight="1">
      <c r="A194" s="35"/>
      <c r="B194" s="36"/>
      <c r="C194" s="210" t="s">
        <v>222</v>
      </c>
      <c r="D194" s="210" t="s">
        <v>149</v>
      </c>
      <c r="E194" s="211" t="s">
        <v>485</v>
      </c>
      <c r="F194" s="212" t="s">
        <v>486</v>
      </c>
      <c r="G194" s="213" t="s">
        <v>272</v>
      </c>
      <c r="H194" s="214">
        <v>20500</v>
      </c>
      <c r="I194" s="215"/>
      <c r="J194" s="216">
        <f>ROUND(I194*H194,2)</f>
        <v>0</v>
      </c>
      <c r="K194" s="217"/>
      <c r="L194" s="38"/>
      <c r="M194" s="218" t="s">
        <v>1</v>
      </c>
      <c r="N194" s="219" t="s">
        <v>43</v>
      </c>
      <c r="O194" s="72"/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2" t="s">
        <v>153</v>
      </c>
      <c r="AT194" s="222" t="s">
        <v>149</v>
      </c>
      <c r="AU194" s="222" t="s">
        <v>88</v>
      </c>
      <c r="AY194" s="17" t="s">
        <v>147</v>
      </c>
      <c r="BE194" s="115">
        <f>IF(N194="základní",J194,0)</f>
        <v>0</v>
      </c>
      <c r="BF194" s="115">
        <f>IF(N194="snížená",J194,0)</f>
        <v>0</v>
      </c>
      <c r="BG194" s="115">
        <f>IF(N194="zákl. přenesená",J194,0)</f>
        <v>0</v>
      </c>
      <c r="BH194" s="115">
        <f>IF(N194="sníž. přenesená",J194,0)</f>
        <v>0</v>
      </c>
      <c r="BI194" s="115">
        <f>IF(N194="nulová",J194,0)</f>
        <v>0</v>
      </c>
      <c r="BJ194" s="17" t="s">
        <v>86</v>
      </c>
      <c r="BK194" s="115">
        <f>ROUND(I194*H194,2)</f>
        <v>0</v>
      </c>
      <c r="BL194" s="17" t="s">
        <v>153</v>
      </c>
      <c r="BM194" s="222" t="s">
        <v>487</v>
      </c>
    </row>
    <row r="195" spans="1:65" s="2" customFormat="1" ht="29.25">
      <c r="A195" s="35"/>
      <c r="B195" s="36"/>
      <c r="C195" s="37"/>
      <c r="D195" s="223" t="s">
        <v>155</v>
      </c>
      <c r="E195" s="37"/>
      <c r="F195" s="224" t="s">
        <v>488</v>
      </c>
      <c r="G195" s="37"/>
      <c r="H195" s="37"/>
      <c r="I195" s="179"/>
      <c r="J195" s="37"/>
      <c r="K195" s="37"/>
      <c r="L195" s="38"/>
      <c r="M195" s="225"/>
      <c r="N195" s="226"/>
      <c r="O195" s="72"/>
      <c r="P195" s="72"/>
      <c r="Q195" s="72"/>
      <c r="R195" s="72"/>
      <c r="S195" s="72"/>
      <c r="T195" s="73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7" t="s">
        <v>155</v>
      </c>
      <c r="AU195" s="17" t="s">
        <v>88</v>
      </c>
    </row>
    <row r="196" spans="1:65" s="13" customFormat="1" ht="11.25">
      <c r="B196" s="227"/>
      <c r="C196" s="228"/>
      <c r="D196" s="223" t="s">
        <v>157</v>
      </c>
      <c r="E196" s="229" t="s">
        <v>1</v>
      </c>
      <c r="F196" s="230" t="s">
        <v>489</v>
      </c>
      <c r="G196" s="228"/>
      <c r="H196" s="231">
        <v>20500</v>
      </c>
      <c r="I196" s="232"/>
      <c r="J196" s="228"/>
      <c r="K196" s="228"/>
      <c r="L196" s="233"/>
      <c r="M196" s="234"/>
      <c r="N196" s="235"/>
      <c r="O196" s="235"/>
      <c r="P196" s="235"/>
      <c r="Q196" s="235"/>
      <c r="R196" s="235"/>
      <c r="S196" s="235"/>
      <c r="T196" s="236"/>
      <c r="AT196" s="237" t="s">
        <v>157</v>
      </c>
      <c r="AU196" s="237" t="s">
        <v>88</v>
      </c>
      <c r="AV196" s="13" t="s">
        <v>88</v>
      </c>
      <c r="AW196" s="13" t="s">
        <v>32</v>
      </c>
      <c r="AX196" s="13" t="s">
        <v>78</v>
      </c>
      <c r="AY196" s="237" t="s">
        <v>147</v>
      </c>
    </row>
    <row r="197" spans="1:65" s="15" customFormat="1" ht="33.75">
      <c r="B197" s="249"/>
      <c r="C197" s="250"/>
      <c r="D197" s="223" t="s">
        <v>157</v>
      </c>
      <c r="E197" s="251" t="s">
        <v>1</v>
      </c>
      <c r="F197" s="252" t="s">
        <v>490</v>
      </c>
      <c r="G197" s="250"/>
      <c r="H197" s="253">
        <v>20500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AT197" s="259" t="s">
        <v>157</v>
      </c>
      <c r="AU197" s="259" t="s">
        <v>88</v>
      </c>
      <c r="AV197" s="15" t="s">
        <v>166</v>
      </c>
      <c r="AW197" s="15" t="s">
        <v>32</v>
      </c>
      <c r="AX197" s="15" t="s">
        <v>78</v>
      </c>
      <c r="AY197" s="259" t="s">
        <v>147</v>
      </c>
    </row>
    <row r="198" spans="1:65" s="14" customFormat="1" ht="11.25">
      <c r="B198" s="238"/>
      <c r="C198" s="239"/>
      <c r="D198" s="223" t="s">
        <v>157</v>
      </c>
      <c r="E198" s="240" t="s">
        <v>1</v>
      </c>
      <c r="F198" s="241" t="s">
        <v>159</v>
      </c>
      <c r="G198" s="239"/>
      <c r="H198" s="242">
        <v>20500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AT198" s="248" t="s">
        <v>157</v>
      </c>
      <c r="AU198" s="248" t="s">
        <v>88</v>
      </c>
      <c r="AV198" s="14" t="s">
        <v>153</v>
      </c>
      <c r="AW198" s="14" t="s">
        <v>32</v>
      </c>
      <c r="AX198" s="14" t="s">
        <v>86</v>
      </c>
      <c r="AY198" s="248" t="s">
        <v>147</v>
      </c>
    </row>
    <row r="199" spans="1:65" s="2" customFormat="1" ht="24.2" customHeight="1">
      <c r="A199" s="35"/>
      <c r="B199" s="36"/>
      <c r="C199" s="210" t="s">
        <v>227</v>
      </c>
      <c r="D199" s="210" t="s">
        <v>149</v>
      </c>
      <c r="E199" s="211" t="s">
        <v>491</v>
      </c>
      <c r="F199" s="212" t="s">
        <v>492</v>
      </c>
      <c r="G199" s="213" t="s">
        <v>152</v>
      </c>
      <c r="H199" s="214">
        <v>6500</v>
      </c>
      <c r="I199" s="215"/>
      <c r="J199" s="216">
        <f>ROUND(I199*H199,2)</f>
        <v>0</v>
      </c>
      <c r="K199" s="217"/>
      <c r="L199" s="38"/>
      <c r="M199" s="218" t="s">
        <v>1</v>
      </c>
      <c r="N199" s="219" t="s">
        <v>43</v>
      </c>
      <c r="O199" s="72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2" t="s">
        <v>153</v>
      </c>
      <c r="AT199" s="222" t="s">
        <v>149</v>
      </c>
      <c r="AU199" s="222" t="s">
        <v>88</v>
      </c>
      <c r="AY199" s="17" t="s">
        <v>147</v>
      </c>
      <c r="BE199" s="115">
        <f>IF(N199="základní",J199,0)</f>
        <v>0</v>
      </c>
      <c r="BF199" s="115">
        <f>IF(N199="snížená",J199,0)</f>
        <v>0</v>
      </c>
      <c r="BG199" s="115">
        <f>IF(N199="zákl. přenesená",J199,0)</f>
        <v>0</v>
      </c>
      <c r="BH199" s="115">
        <f>IF(N199="sníž. přenesená",J199,0)</f>
        <v>0</v>
      </c>
      <c r="BI199" s="115">
        <f>IF(N199="nulová",J199,0)</f>
        <v>0</v>
      </c>
      <c r="BJ199" s="17" t="s">
        <v>86</v>
      </c>
      <c r="BK199" s="115">
        <f>ROUND(I199*H199,2)</f>
        <v>0</v>
      </c>
      <c r="BL199" s="17" t="s">
        <v>153</v>
      </c>
      <c r="BM199" s="222" t="s">
        <v>493</v>
      </c>
    </row>
    <row r="200" spans="1:65" s="2" customFormat="1" ht="19.5">
      <c r="A200" s="35"/>
      <c r="B200" s="36"/>
      <c r="C200" s="37"/>
      <c r="D200" s="223" t="s">
        <v>155</v>
      </c>
      <c r="E200" s="37"/>
      <c r="F200" s="224" t="s">
        <v>494</v>
      </c>
      <c r="G200" s="37"/>
      <c r="H200" s="37"/>
      <c r="I200" s="179"/>
      <c r="J200" s="37"/>
      <c r="K200" s="37"/>
      <c r="L200" s="38"/>
      <c r="M200" s="225"/>
      <c r="N200" s="226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7" t="s">
        <v>155</v>
      </c>
      <c r="AU200" s="17" t="s">
        <v>88</v>
      </c>
    </row>
    <row r="201" spans="1:65" s="13" customFormat="1" ht="11.25">
      <c r="B201" s="227"/>
      <c r="C201" s="228"/>
      <c r="D201" s="223" t="s">
        <v>157</v>
      </c>
      <c r="E201" s="229" t="s">
        <v>1</v>
      </c>
      <c r="F201" s="230" t="s">
        <v>495</v>
      </c>
      <c r="G201" s="228"/>
      <c r="H201" s="231">
        <v>6500</v>
      </c>
      <c r="I201" s="232"/>
      <c r="J201" s="228"/>
      <c r="K201" s="228"/>
      <c r="L201" s="233"/>
      <c r="M201" s="234"/>
      <c r="N201" s="235"/>
      <c r="O201" s="235"/>
      <c r="P201" s="235"/>
      <c r="Q201" s="235"/>
      <c r="R201" s="235"/>
      <c r="S201" s="235"/>
      <c r="T201" s="236"/>
      <c r="AT201" s="237" t="s">
        <v>157</v>
      </c>
      <c r="AU201" s="237" t="s">
        <v>88</v>
      </c>
      <c r="AV201" s="13" t="s">
        <v>88</v>
      </c>
      <c r="AW201" s="13" t="s">
        <v>32</v>
      </c>
      <c r="AX201" s="13" t="s">
        <v>78</v>
      </c>
      <c r="AY201" s="237" t="s">
        <v>147</v>
      </c>
    </row>
    <row r="202" spans="1:65" s="15" customFormat="1" ht="22.5">
      <c r="B202" s="249"/>
      <c r="C202" s="250"/>
      <c r="D202" s="223" t="s">
        <v>157</v>
      </c>
      <c r="E202" s="251" t="s">
        <v>1</v>
      </c>
      <c r="F202" s="252" t="s">
        <v>496</v>
      </c>
      <c r="G202" s="250"/>
      <c r="H202" s="253">
        <v>6500</v>
      </c>
      <c r="I202" s="254"/>
      <c r="J202" s="250"/>
      <c r="K202" s="250"/>
      <c r="L202" s="255"/>
      <c r="M202" s="256"/>
      <c r="N202" s="257"/>
      <c r="O202" s="257"/>
      <c r="P202" s="257"/>
      <c r="Q202" s="257"/>
      <c r="R202" s="257"/>
      <c r="S202" s="257"/>
      <c r="T202" s="258"/>
      <c r="AT202" s="259" t="s">
        <v>157</v>
      </c>
      <c r="AU202" s="259" t="s">
        <v>88</v>
      </c>
      <c r="AV202" s="15" t="s">
        <v>166</v>
      </c>
      <c r="AW202" s="15" t="s">
        <v>32</v>
      </c>
      <c r="AX202" s="15" t="s">
        <v>78</v>
      </c>
      <c r="AY202" s="259" t="s">
        <v>147</v>
      </c>
    </row>
    <row r="203" spans="1:65" s="14" customFormat="1" ht="11.25">
      <c r="B203" s="238"/>
      <c r="C203" s="239"/>
      <c r="D203" s="223" t="s">
        <v>157</v>
      </c>
      <c r="E203" s="240" t="s">
        <v>1</v>
      </c>
      <c r="F203" s="241" t="s">
        <v>159</v>
      </c>
      <c r="G203" s="239"/>
      <c r="H203" s="242">
        <v>6500</v>
      </c>
      <c r="I203" s="243"/>
      <c r="J203" s="239"/>
      <c r="K203" s="239"/>
      <c r="L203" s="244"/>
      <c r="M203" s="245"/>
      <c r="N203" s="246"/>
      <c r="O203" s="246"/>
      <c r="P203" s="246"/>
      <c r="Q203" s="246"/>
      <c r="R203" s="246"/>
      <c r="S203" s="246"/>
      <c r="T203" s="247"/>
      <c r="AT203" s="248" t="s">
        <v>157</v>
      </c>
      <c r="AU203" s="248" t="s">
        <v>88</v>
      </c>
      <c r="AV203" s="14" t="s">
        <v>153</v>
      </c>
      <c r="AW203" s="14" t="s">
        <v>32</v>
      </c>
      <c r="AX203" s="14" t="s">
        <v>86</v>
      </c>
      <c r="AY203" s="248" t="s">
        <v>147</v>
      </c>
    </row>
    <row r="204" spans="1:65" s="2" customFormat="1" ht="16.5" customHeight="1">
      <c r="A204" s="35"/>
      <c r="B204" s="36"/>
      <c r="C204" s="210" t="s">
        <v>232</v>
      </c>
      <c r="D204" s="210" t="s">
        <v>149</v>
      </c>
      <c r="E204" s="211" t="s">
        <v>318</v>
      </c>
      <c r="F204" s="212" t="s">
        <v>319</v>
      </c>
      <c r="G204" s="213" t="s">
        <v>272</v>
      </c>
      <c r="H204" s="214">
        <v>2500</v>
      </c>
      <c r="I204" s="215"/>
      <c r="J204" s="216">
        <f>ROUND(I204*H204,2)</f>
        <v>0</v>
      </c>
      <c r="K204" s="217"/>
      <c r="L204" s="38"/>
      <c r="M204" s="218" t="s">
        <v>1</v>
      </c>
      <c r="N204" s="219" t="s">
        <v>43</v>
      </c>
      <c r="O204" s="72"/>
      <c r="P204" s="220">
        <f>O204*H204</f>
        <v>0</v>
      </c>
      <c r="Q204" s="220">
        <v>0</v>
      </c>
      <c r="R204" s="220">
        <f>Q204*H204</f>
        <v>0</v>
      </c>
      <c r="S204" s="220">
        <v>0</v>
      </c>
      <c r="T204" s="221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2" t="s">
        <v>153</v>
      </c>
      <c r="AT204" s="222" t="s">
        <v>149</v>
      </c>
      <c r="AU204" s="222" t="s">
        <v>88</v>
      </c>
      <c r="AY204" s="17" t="s">
        <v>147</v>
      </c>
      <c r="BE204" s="115">
        <f>IF(N204="základní",J204,0)</f>
        <v>0</v>
      </c>
      <c r="BF204" s="115">
        <f>IF(N204="snížená",J204,0)</f>
        <v>0</v>
      </c>
      <c r="BG204" s="115">
        <f>IF(N204="zákl. přenesená",J204,0)</f>
        <v>0</v>
      </c>
      <c r="BH204" s="115">
        <f>IF(N204="sníž. přenesená",J204,0)</f>
        <v>0</v>
      </c>
      <c r="BI204" s="115">
        <f>IF(N204="nulová",J204,0)</f>
        <v>0</v>
      </c>
      <c r="BJ204" s="17" t="s">
        <v>86</v>
      </c>
      <c r="BK204" s="115">
        <f>ROUND(I204*H204,2)</f>
        <v>0</v>
      </c>
      <c r="BL204" s="17" t="s">
        <v>153</v>
      </c>
      <c r="BM204" s="222" t="s">
        <v>497</v>
      </c>
    </row>
    <row r="205" spans="1:65" s="2" customFormat="1" ht="19.5">
      <c r="A205" s="35"/>
      <c r="B205" s="36"/>
      <c r="C205" s="37"/>
      <c r="D205" s="223" t="s">
        <v>155</v>
      </c>
      <c r="E205" s="37"/>
      <c r="F205" s="224" t="s">
        <v>321</v>
      </c>
      <c r="G205" s="37"/>
      <c r="H205" s="37"/>
      <c r="I205" s="179"/>
      <c r="J205" s="37"/>
      <c r="K205" s="37"/>
      <c r="L205" s="38"/>
      <c r="M205" s="225"/>
      <c r="N205" s="226"/>
      <c r="O205" s="72"/>
      <c r="P205" s="72"/>
      <c r="Q205" s="72"/>
      <c r="R205" s="72"/>
      <c r="S205" s="72"/>
      <c r="T205" s="73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7" t="s">
        <v>155</v>
      </c>
      <c r="AU205" s="17" t="s">
        <v>88</v>
      </c>
    </row>
    <row r="206" spans="1:65" s="13" customFormat="1" ht="11.25">
      <c r="B206" s="227"/>
      <c r="C206" s="228"/>
      <c r="D206" s="223" t="s">
        <v>157</v>
      </c>
      <c r="E206" s="229" t="s">
        <v>1</v>
      </c>
      <c r="F206" s="230" t="s">
        <v>426</v>
      </c>
      <c r="G206" s="228"/>
      <c r="H206" s="231">
        <v>2500</v>
      </c>
      <c r="I206" s="232"/>
      <c r="J206" s="228"/>
      <c r="K206" s="228"/>
      <c r="L206" s="233"/>
      <c r="M206" s="234"/>
      <c r="N206" s="235"/>
      <c r="O206" s="235"/>
      <c r="P206" s="235"/>
      <c r="Q206" s="235"/>
      <c r="R206" s="235"/>
      <c r="S206" s="235"/>
      <c r="T206" s="236"/>
      <c r="AT206" s="237" t="s">
        <v>157</v>
      </c>
      <c r="AU206" s="237" t="s">
        <v>88</v>
      </c>
      <c r="AV206" s="13" t="s">
        <v>88</v>
      </c>
      <c r="AW206" s="13" t="s">
        <v>32</v>
      </c>
      <c r="AX206" s="13" t="s">
        <v>78</v>
      </c>
      <c r="AY206" s="237" t="s">
        <v>147</v>
      </c>
    </row>
    <row r="207" spans="1:65" s="15" customFormat="1" ht="11.25">
      <c r="B207" s="249"/>
      <c r="C207" s="250"/>
      <c r="D207" s="223" t="s">
        <v>157</v>
      </c>
      <c r="E207" s="251" t="s">
        <v>1</v>
      </c>
      <c r="F207" s="252" t="s">
        <v>447</v>
      </c>
      <c r="G207" s="250"/>
      <c r="H207" s="253">
        <v>2500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AT207" s="259" t="s">
        <v>157</v>
      </c>
      <c r="AU207" s="259" t="s">
        <v>88</v>
      </c>
      <c r="AV207" s="15" t="s">
        <v>166</v>
      </c>
      <c r="AW207" s="15" t="s">
        <v>32</v>
      </c>
      <c r="AX207" s="15" t="s">
        <v>78</v>
      </c>
      <c r="AY207" s="259" t="s">
        <v>147</v>
      </c>
    </row>
    <row r="208" spans="1:65" s="14" customFormat="1" ht="11.25">
      <c r="B208" s="238"/>
      <c r="C208" s="239"/>
      <c r="D208" s="223" t="s">
        <v>157</v>
      </c>
      <c r="E208" s="240" t="s">
        <v>1</v>
      </c>
      <c r="F208" s="241" t="s">
        <v>159</v>
      </c>
      <c r="G208" s="239"/>
      <c r="H208" s="242">
        <v>2500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AT208" s="248" t="s">
        <v>157</v>
      </c>
      <c r="AU208" s="248" t="s">
        <v>88</v>
      </c>
      <c r="AV208" s="14" t="s">
        <v>153</v>
      </c>
      <c r="AW208" s="14" t="s">
        <v>32</v>
      </c>
      <c r="AX208" s="14" t="s">
        <v>86</v>
      </c>
      <c r="AY208" s="248" t="s">
        <v>147</v>
      </c>
    </row>
    <row r="209" spans="1:65" s="2" customFormat="1" ht="16.5" customHeight="1">
      <c r="A209" s="35"/>
      <c r="B209" s="36"/>
      <c r="C209" s="261" t="s">
        <v>237</v>
      </c>
      <c r="D209" s="261" t="s">
        <v>373</v>
      </c>
      <c r="E209" s="262" t="s">
        <v>498</v>
      </c>
      <c r="F209" s="263" t="s">
        <v>499</v>
      </c>
      <c r="G209" s="264" t="s">
        <v>500</v>
      </c>
      <c r="H209" s="265">
        <v>260</v>
      </c>
      <c r="I209" s="266"/>
      <c r="J209" s="267">
        <f>ROUND(I209*H209,2)</f>
        <v>0</v>
      </c>
      <c r="K209" s="268"/>
      <c r="L209" s="269"/>
      <c r="M209" s="270" t="s">
        <v>1</v>
      </c>
      <c r="N209" s="271" t="s">
        <v>43</v>
      </c>
      <c r="O209" s="72"/>
      <c r="P209" s="220">
        <f>O209*H209</f>
        <v>0</v>
      </c>
      <c r="Q209" s="220">
        <v>1E-3</v>
      </c>
      <c r="R209" s="220">
        <f>Q209*H209</f>
        <v>0.26</v>
      </c>
      <c r="S209" s="220">
        <v>0</v>
      </c>
      <c r="T209" s="221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2" t="s">
        <v>192</v>
      </c>
      <c r="AT209" s="222" t="s">
        <v>373</v>
      </c>
      <c r="AU209" s="222" t="s">
        <v>88</v>
      </c>
      <c r="AY209" s="17" t="s">
        <v>147</v>
      </c>
      <c r="BE209" s="115">
        <f>IF(N209="základní",J209,0)</f>
        <v>0</v>
      </c>
      <c r="BF209" s="115">
        <f>IF(N209="snížená",J209,0)</f>
        <v>0</v>
      </c>
      <c r="BG209" s="115">
        <f>IF(N209="zákl. přenesená",J209,0)</f>
        <v>0</v>
      </c>
      <c r="BH209" s="115">
        <f>IF(N209="sníž. přenesená",J209,0)</f>
        <v>0</v>
      </c>
      <c r="BI209" s="115">
        <f>IF(N209="nulová",J209,0)</f>
        <v>0</v>
      </c>
      <c r="BJ209" s="17" t="s">
        <v>86</v>
      </c>
      <c r="BK209" s="115">
        <f>ROUND(I209*H209,2)</f>
        <v>0</v>
      </c>
      <c r="BL209" s="17" t="s">
        <v>153</v>
      </c>
      <c r="BM209" s="222" t="s">
        <v>501</v>
      </c>
    </row>
    <row r="210" spans="1:65" s="2" customFormat="1" ht="11.25">
      <c r="A210" s="35"/>
      <c r="B210" s="36"/>
      <c r="C210" s="37"/>
      <c r="D210" s="223" t="s">
        <v>155</v>
      </c>
      <c r="E210" s="37"/>
      <c r="F210" s="224" t="s">
        <v>499</v>
      </c>
      <c r="G210" s="37"/>
      <c r="H210" s="37"/>
      <c r="I210" s="179"/>
      <c r="J210" s="37"/>
      <c r="K210" s="37"/>
      <c r="L210" s="38"/>
      <c r="M210" s="225"/>
      <c r="N210" s="226"/>
      <c r="O210" s="72"/>
      <c r="P210" s="72"/>
      <c r="Q210" s="72"/>
      <c r="R210" s="72"/>
      <c r="S210" s="72"/>
      <c r="T210" s="73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7" t="s">
        <v>155</v>
      </c>
      <c r="AU210" s="17" t="s">
        <v>88</v>
      </c>
    </row>
    <row r="211" spans="1:65" s="13" customFormat="1" ht="11.25">
      <c r="B211" s="227"/>
      <c r="C211" s="228"/>
      <c r="D211" s="223" t="s">
        <v>157</v>
      </c>
      <c r="E211" s="228"/>
      <c r="F211" s="230" t="s">
        <v>502</v>
      </c>
      <c r="G211" s="228"/>
      <c r="H211" s="231">
        <v>260</v>
      </c>
      <c r="I211" s="232"/>
      <c r="J211" s="228"/>
      <c r="K211" s="228"/>
      <c r="L211" s="233"/>
      <c r="M211" s="234"/>
      <c r="N211" s="235"/>
      <c r="O211" s="235"/>
      <c r="P211" s="235"/>
      <c r="Q211" s="235"/>
      <c r="R211" s="235"/>
      <c r="S211" s="235"/>
      <c r="T211" s="236"/>
      <c r="AT211" s="237" t="s">
        <v>157</v>
      </c>
      <c r="AU211" s="237" t="s">
        <v>88</v>
      </c>
      <c r="AV211" s="13" t="s">
        <v>88</v>
      </c>
      <c r="AW211" s="13" t="s">
        <v>4</v>
      </c>
      <c r="AX211" s="13" t="s">
        <v>86</v>
      </c>
      <c r="AY211" s="237" t="s">
        <v>147</v>
      </c>
    </row>
    <row r="212" spans="1:65" s="2" customFormat="1" ht="24.2" customHeight="1">
      <c r="A212" s="35"/>
      <c r="B212" s="36"/>
      <c r="C212" s="210" t="s">
        <v>245</v>
      </c>
      <c r="D212" s="210" t="s">
        <v>149</v>
      </c>
      <c r="E212" s="211" t="s">
        <v>503</v>
      </c>
      <c r="F212" s="212" t="s">
        <v>504</v>
      </c>
      <c r="G212" s="213" t="s">
        <v>152</v>
      </c>
      <c r="H212" s="214">
        <v>11750</v>
      </c>
      <c r="I212" s="215"/>
      <c r="J212" s="216">
        <f>ROUND(I212*H212,2)</f>
        <v>0</v>
      </c>
      <c r="K212" s="217"/>
      <c r="L212" s="38"/>
      <c r="M212" s="218" t="s">
        <v>1</v>
      </c>
      <c r="N212" s="219" t="s">
        <v>43</v>
      </c>
      <c r="O212" s="72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2" t="s">
        <v>153</v>
      </c>
      <c r="AT212" s="222" t="s">
        <v>149</v>
      </c>
      <c r="AU212" s="222" t="s">
        <v>88</v>
      </c>
      <c r="AY212" s="17" t="s">
        <v>147</v>
      </c>
      <c r="BE212" s="115">
        <f>IF(N212="základní",J212,0)</f>
        <v>0</v>
      </c>
      <c r="BF212" s="115">
        <f>IF(N212="snížená",J212,0)</f>
        <v>0</v>
      </c>
      <c r="BG212" s="115">
        <f>IF(N212="zákl. přenesená",J212,0)</f>
        <v>0</v>
      </c>
      <c r="BH212" s="115">
        <f>IF(N212="sníž. přenesená",J212,0)</f>
        <v>0</v>
      </c>
      <c r="BI212" s="115">
        <f>IF(N212="nulová",J212,0)</f>
        <v>0</v>
      </c>
      <c r="BJ212" s="17" t="s">
        <v>86</v>
      </c>
      <c r="BK212" s="115">
        <f>ROUND(I212*H212,2)</f>
        <v>0</v>
      </c>
      <c r="BL212" s="17" t="s">
        <v>153</v>
      </c>
      <c r="BM212" s="222" t="s">
        <v>505</v>
      </c>
    </row>
    <row r="213" spans="1:65" s="2" customFormat="1" ht="19.5">
      <c r="A213" s="35"/>
      <c r="B213" s="36"/>
      <c r="C213" s="37"/>
      <c r="D213" s="223" t="s">
        <v>155</v>
      </c>
      <c r="E213" s="37"/>
      <c r="F213" s="224" t="s">
        <v>506</v>
      </c>
      <c r="G213" s="37"/>
      <c r="H213" s="37"/>
      <c r="I213" s="179"/>
      <c r="J213" s="37"/>
      <c r="K213" s="37"/>
      <c r="L213" s="38"/>
      <c r="M213" s="225"/>
      <c r="N213" s="226"/>
      <c r="O213" s="72"/>
      <c r="P213" s="72"/>
      <c r="Q213" s="72"/>
      <c r="R213" s="72"/>
      <c r="S213" s="72"/>
      <c r="T213" s="73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7" t="s">
        <v>155</v>
      </c>
      <c r="AU213" s="17" t="s">
        <v>88</v>
      </c>
    </row>
    <row r="214" spans="1:65" s="13" customFormat="1" ht="11.25">
      <c r="B214" s="227"/>
      <c r="C214" s="228"/>
      <c r="D214" s="223" t="s">
        <v>157</v>
      </c>
      <c r="E214" s="229" t="s">
        <v>1</v>
      </c>
      <c r="F214" s="230" t="s">
        <v>507</v>
      </c>
      <c r="G214" s="228"/>
      <c r="H214" s="231">
        <v>5000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AT214" s="237" t="s">
        <v>157</v>
      </c>
      <c r="AU214" s="237" t="s">
        <v>88</v>
      </c>
      <c r="AV214" s="13" t="s">
        <v>88</v>
      </c>
      <c r="AW214" s="13" t="s">
        <v>32</v>
      </c>
      <c r="AX214" s="13" t="s">
        <v>78</v>
      </c>
      <c r="AY214" s="237" t="s">
        <v>147</v>
      </c>
    </row>
    <row r="215" spans="1:65" s="15" customFormat="1" ht="22.5">
      <c r="B215" s="249"/>
      <c r="C215" s="250"/>
      <c r="D215" s="223" t="s">
        <v>157</v>
      </c>
      <c r="E215" s="251" t="s">
        <v>1</v>
      </c>
      <c r="F215" s="252" t="s">
        <v>508</v>
      </c>
      <c r="G215" s="250"/>
      <c r="H215" s="253">
        <v>5000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AT215" s="259" t="s">
        <v>157</v>
      </c>
      <c r="AU215" s="259" t="s">
        <v>88</v>
      </c>
      <c r="AV215" s="15" t="s">
        <v>166</v>
      </c>
      <c r="AW215" s="15" t="s">
        <v>32</v>
      </c>
      <c r="AX215" s="15" t="s">
        <v>78</v>
      </c>
      <c r="AY215" s="259" t="s">
        <v>147</v>
      </c>
    </row>
    <row r="216" spans="1:65" s="13" customFormat="1" ht="11.25">
      <c r="B216" s="227"/>
      <c r="C216" s="228"/>
      <c r="D216" s="223" t="s">
        <v>157</v>
      </c>
      <c r="E216" s="229" t="s">
        <v>1</v>
      </c>
      <c r="F216" s="230" t="s">
        <v>509</v>
      </c>
      <c r="G216" s="228"/>
      <c r="H216" s="231">
        <v>6750</v>
      </c>
      <c r="I216" s="232"/>
      <c r="J216" s="228"/>
      <c r="K216" s="228"/>
      <c r="L216" s="233"/>
      <c r="M216" s="234"/>
      <c r="N216" s="235"/>
      <c r="O216" s="235"/>
      <c r="P216" s="235"/>
      <c r="Q216" s="235"/>
      <c r="R216" s="235"/>
      <c r="S216" s="235"/>
      <c r="T216" s="236"/>
      <c r="AT216" s="237" t="s">
        <v>157</v>
      </c>
      <c r="AU216" s="237" t="s">
        <v>88</v>
      </c>
      <c r="AV216" s="13" t="s">
        <v>88</v>
      </c>
      <c r="AW216" s="13" t="s">
        <v>32</v>
      </c>
      <c r="AX216" s="13" t="s">
        <v>78</v>
      </c>
      <c r="AY216" s="237" t="s">
        <v>147</v>
      </c>
    </row>
    <row r="217" spans="1:65" s="15" customFormat="1" ht="22.5">
      <c r="B217" s="249"/>
      <c r="C217" s="250"/>
      <c r="D217" s="223" t="s">
        <v>157</v>
      </c>
      <c r="E217" s="251" t="s">
        <v>1</v>
      </c>
      <c r="F217" s="252" t="s">
        <v>510</v>
      </c>
      <c r="G217" s="250"/>
      <c r="H217" s="253">
        <v>6750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AT217" s="259" t="s">
        <v>157</v>
      </c>
      <c r="AU217" s="259" t="s">
        <v>88</v>
      </c>
      <c r="AV217" s="15" t="s">
        <v>166</v>
      </c>
      <c r="AW217" s="15" t="s">
        <v>32</v>
      </c>
      <c r="AX217" s="15" t="s">
        <v>78</v>
      </c>
      <c r="AY217" s="259" t="s">
        <v>147</v>
      </c>
    </row>
    <row r="218" spans="1:65" s="14" customFormat="1" ht="11.25">
      <c r="B218" s="238"/>
      <c r="C218" s="239"/>
      <c r="D218" s="223" t="s">
        <v>157</v>
      </c>
      <c r="E218" s="240" t="s">
        <v>1</v>
      </c>
      <c r="F218" s="241" t="s">
        <v>159</v>
      </c>
      <c r="G218" s="239"/>
      <c r="H218" s="242">
        <v>11750</v>
      </c>
      <c r="I218" s="243"/>
      <c r="J218" s="239"/>
      <c r="K218" s="239"/>
      <c r="L218" s="244"/>
      <c r="M218" s="245"/>
      <c r="N218" s="246"/>
      <c r="O218" s="246"/>
      <c r="P218" s="246"/>
      <c r="Q218" s="246"/>
      <c r="R218" s="246"/>
      <c r="S218" s="246"/>
      <c r="T218" s="247"/>
      <c r="AT218" s="248" t="s">
        <v>157</v>
      </c>
      <c r="AU218" s="248" t="s">
        <v>88</v>
      </c>
      <c r="AV218" s="14" t="s">
        <v>153</v>
      </c>
      <c r="AW218" s="14" t="s">
        <v>32</v>
      </c>
      <c r="AX218" s="14" t="s">
        <v>86</v>
      </c>
      <c r="AY218" s="248" t="s">
        <v>147</v>
      </c>
    </row>
    <row r="219" spans="1:65" s="2" customFormat="1" ht="24.2" customHeight="1">
      <c r="A219" s="35"/>
      <c r="B219" s="36"/>
      <c r="C219" s="210" t="s">
        <v>252</v>
      </c>
      <c r="D219" s="210" t="s">
        <v>149</v>
      </c>
      <c r="E219" s="211" t="s">
        <v>341</v>
      </c>
      <c r="F219" s="212" t="s">
        <v>342</v>
      </c>
      <c r="G219" s="213" t="s">
        <v>152</v>
      </c>
      <c r="H219" s="214">
        <v>1553.5</v>
      </c>
      <c r="I219" s="215"/>
      <c r="J219" s="216">
        <f>ROUND(I219*H219,2)</f>
        <v>0</v>
      </c>
      <c r="K219" s="217"/>
      <c r="L219" s="38"/>
      <c r="M219" s="218" t="s">
        <v>1</v>
      </c>
      <c r="N219" s="219" t="s">
        <v>43</v>
      </c>
      <c r="O219" s="72"/>
      <c r="P219" s="220">
        <f>O219*H219</f>
        <v>0</v>
      </c>
      <c r="Q219" s="220">
        <v>0</v>
      </c>
      <c r="R219" s="220">
        <f>Q219*H219</f>
        <v>0</v>
      </c>
      <c r="S219" s="220">
        <v>0</v>
      </c>
      <c r="T219" s="221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2" t="s">
        <v>153</v>
      </c>
      <c r="AT219" s="222" t="s">
        <v>149</v>
      </c>
      <c r="AU219" s="222" t="s">
        <v>88</v>
      </c>
      <c r="AY219" s="17" t="s">
        <v>147</v>
      </c>
      <c r="BE219" s="115">
        <f>IF(N219="základní",J219,0)</f>
        <v>0</v>
      </c>
      <c r="BF219" s="115">
        <f>IF(N219="snížená",J219,0)</f>
        <v>0</v>
      </c>
      <c r="BG219" s="115">
        <f>IF(N219="zákl. přenesená",J219,0)</f>
        <v>0</v>
      </c>
      <c r="BH219" s="115">
        <f>IF(N219="sníž. přenesená",J219,0)</f>
        <v>0</v>
      </c>
      <c r="BI219" s="115">
        <f>IF(N219="nulová",J219,0)</f>
        <v>0</v>
      </c>
      <c r="BJ219" s="17" t="s">
        <v>86</v>
      </c>
      <c r="BK219" s="115">
        <f>ROUND(I219*H219,2)</f>
        <v>0</v>
      </c>
      <c r="BL219" s="17" t="s">
        <v>153</v>
      </c>
      <c r="BM219" s="222" t="s">
        <v>453</v>
      </c>
    </row>
    <row r="220" spans="1:65" s="2" customFormat="1" ht="29.25">
      <c r="A220" s="35"/>
      <c r="B220" s="36"/>
      <c r="C220" s="37"/>
      <c r="D220" s="223" t="s">
        <v>155</v>
      </c>
      <c r="E220" s="37"/>
      <c r="F220" s="224" t="s">
        <v>344</v>
      </c>
      <c r="G220" s="37"/>
      <c r="H220" s="37"/>
      <c r="I220" s="179"/>
      <c r="J220" s="37"/>
      <c r="K220" s="37"/>
      <c r="L220" s="38"/>
      <c r="M220" s="225"/>
      <c r="N220" s="226"/>
      <c r="O220" s="72"/>
      <c r="P220" s="72"/>
      <c r="Q220" s="72"/>
      <c r="R220" s="72"/>
      <c r="S220" s="72"/>
      <c r="T220" s="73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7" t="s">
        <v>155</v>
      </c>
      <c r="AU220" s="17" t="s">
        <v>88</v>
      </c>
    </row>
    <row r="221" spans="1:65" s="13" customFormat="1" ht="11.25">
      <c r="B221" s="227"/>
      <c r="C221" s="228"/>
      <c r="D221" s="223" t="s">
        <v>157</v>
      </c>
      <c r="E221" s="229" t="s">
        <v>1</v>
      </c>
      <c r="F221" s="230" t="s">
        <v>511</v>
      </c>
      <c r="G221" s="228"/>
      <c r="H221" s="231">
        <v>480</v>
      </c>
      <c r="I221" s="232"/>
      <c r="J221" s="228"/>
      <c r="K221" s="228"/>
      <c r="L221" s="233"/>
      <c r="M221" s="234"/>
      <c r="N221" s="235"/>
      <c r="O221" s="235"/>
      <c r="P221" s="235"/>
      <c r="Q221" s="235"/>
      <c r="R221" s="235"/>
      <c r="S221" s="235"/>
      <c r="T221" s="236"/>
      <c r="AT221" s="237" t="s">
        <v>157</v>
      </c>
      <c r="AU221" s="237" t="s">
        <v>88</v>
      </c>
      <c r="AV221" s="13" t="s">
        <v>88</v>
      </c>
      <c r="AW221" s="13" t="s">
        <v>32</v>
      </c>
      <c r="AX221" s="13" t="s">
        <v>78</v>
      </c>
      <c r="AY221" s="237" t="s">
        <v>147</v>
      </c>
    </row>
    <row r="222" spans="1:65" s="15" customFormat="1" ht="22.5">
      <c r="B222" s="249"/>
      <c r="C222" s="250"/>
      <c r="D222" s="223" t="s">
        <v>157</v>
      </c>
      <c r="E222" s="251" t="s">
        <v>1</v>
      </c>
      <c r="F222" s="252" t="s">
        <v>512</v>
      </c>
      <c r="G222" s="250"/>
      <c r="H222" s="253">
        <v>480</v>
      </c>
      <c r="I222" s="254"/>
      <c r="J222" s="250"/>
      <c r="K222" s="250"/>
      <c r="L222" s="255"/>
      <c r="M222" s="256"/>
      <c r="N222" s="257"/>
      <c r="O222" s="257"/>
      <c r="P222" s="257"/>
      <c r="Q222" s="257"/>
      <c r="R222" s="257"/>
      <c r="S222" s="257"/>
      <c r="T222" s="258"/>
      <c r="AT222" s="259" t="s">
        <v>157</v>
      </c>
      <c r="AU222" s="259" t="s">
        <v>88</v>
      </c>
      <c r="AV222" s="15" t="s">
        <v>166</v>
      </c>
      <c r="AW222" s="15" t="s">
        <v>32</v>
      </c>
      <c r="AX222" s="15" t="s">
        <v>78</v>
      </c>
      <c r="AY222" s="259" t="s">
        <v>147</v>
      </c>
    </row>
    <row r="223" spans="1:65" s="13" customFormat="1" ht="11.25">
      <c r="B223" s="227"/>
      <c r="C223" s="228"/>
      <c r="D223" s="223" t="s">
        <v>157</v>
      </c>
      <c r="E223" s="229" t="s">
        <v>1</v>
      </c>
      <c r="F223" s="230" t="s">
        <v>513</v>
      </c>
      <c r="G223" s="228"/>
      <c r="H223" s="231">
        <v>441</v>
      </c>
      <c r="I223" s="232"/>
      <c r="J223" s="228"/>
      <c r="K223" s="228"/>
      <c r="L223" s="233"/>
      <c r="M223" s="234"/>
      <c r="N223" s="235"/>
      <c r="O223" s="235"/>
      <c r="P223" s="235"/>
      <c r="Q223" s="235"/>
      <c r="R223" s="235"/>
      <c r="S223" s="235"/>
      <c r="T223" s="236"/>
      <c r="AT223" s="237" t="s">
        <v>157</v>
      </c>
      <c r="AU223" s="237" t="s">
        <v>88</v>
      </c>
      <c r="AV223" s="13" t="s">
        <v>88</v>
      </c>
      <c r="AW223" s="13" t="s">
        <v>32</v>
      </c>
      <c r="AX223" s="13" t="s">
        <v>78</v>
      </c>
      <c r="AY223" s="237" t="s">
        <v>147</v>
      </c>
    </row>
    <row r="224" spans="1:65" s="15" customFormat="1" ht="22.5">
      <c r="B224" s="249"/>
      <c r="C224" s="250"/>
      <c r="D224" s="223" t="s">
        <v>157</v>
      </c>
      <c r="E224" s="251" t="s">
        <v>1</v>
      </c>
      <c r="F224" s="252" t="s">
        <v>514</v>
      </c>
      <c r="G224" s="250"/>
      <c r="H224" s="253">
        <v>441</v>
      </c>
      <c r="I224" s="254"/>
      <c r="J224" s="250"/>
      <c r="K224" s="250"/>
      <c r="L224" s="255"/>
      <c r="M224" s="256"/>
      <c r="N224" s="257"/>
      <c r="O224" s="257"/>
      <c r="P224" s="257"/>
      <c r="Q224" s="257"/>
      <c r="R224" s="257"/>
      <c r="S224" s="257"/>
      <c r="T224" s="258"/>
      <c r="AT224" s="259" t="s">
        <v>157</v>
      </c>
      <c r="AU224" s="259" t="s">
        <v>88</v>
      </c>
      <c r="AV224" s="15" t="s">
        <v>166</v>
      </c>
      <c r="AW224" s="15" t="s">
        <v>32</v>
      </c>
      <c r="AX224" s="15" t="s">
        <v>78</v>
      </c>
      <c r="AY224" s="259" t="s">
        <v>147</v>
      </c>
    </row>
    <row r="225" spans="1:65" s="13" customFormat="1" ht="11.25">
      <c r="B225" s="227"/>
      <c r="C225" s="228"/>
      <c r="D225" s="223" t="s">
        <v>157</v>
      </c>
      <c r="E225" s="229" t="s">
        <v>1</v>
      </c>
      <c r="F225" s="230" t="s">
        <v>515</v>
      </c>
      <c r="G225" s="228"/>
      <c r="H225" s="231">
        <v>632.5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AT225" s="237" t="s">
        <v>157</v>
      </c>
      <c r="AU225" s="237" t="s">
        <v>88</v>
      </c>
      <c r="AV225" s="13" t="s">
        <v>88</v>
      </c>
      <c r="AW225" s="13" t="s">
        <v>32</v>
      </c>
      <c r="AX225" s="13" t="s">
        <v>78</v>
      </c>
      <c r="AY225" s="237" t="s">
        <v>147</v>
      </c>
    </row>
    <row r="226" spans="1:65" s="15" customFormat="1" ht="22.5">
      <c r="B226" s="249"/>
      <c r="C226" s="250"/>
      <c r="D226" s="223" t="s">
        <v>157</v>
      </c>
      <c r="E226" s="251" t="s">
        <v>1</v>
      </c>
      <c r="F226" s="252" t="s">
        <v>516</v>
      </c>
      <c r="G226" s="250"/>
      <c r="H226" s="253">
        <v>632.5</v>
      </c>
      <c r="I226" s="254"/>
      <c r="J226" s="250"/>
      <c r="K226" s="250"/>
      <c r="L226" s="255"/>
      <c r="M226" s="256"/>
      <c r="N226" s="257"/>
      <c r="O226" s="257"/>
      <c r="P226" s="257"/>
      <c r="Q226" s="257"/>
      <c r="R226" s="257"/>
      <c r="S226" s="257"/>
      <c r="T226" s="258"/>
      <c r="AT226" s="259" t="s">
        <v>157</v>
      </c>
      <c r="AU226" s="259" t="s">
        <v>88</v>
      </c>
      <c r="AV226" s="15" t="s">
        <v>166</v>
      </c>
      <c r="AW226" s="15" t="s">
        <v>32</v>
      </c>
      <c r="AX226" s="15" t="s">
        <v>78</v>
      </c>
      <c r="AY226" s="259" t="s">
        <v>147</v>
      </c>
    </row>
    <row r="227" spans="1:65" s="14" customFormat="1" ht="11.25">
      <c r="B227" s="238"/>
      <c r="C227" s="239"/>
      <c r="D227" s="223" t="s">
        <v>157</v>
      </c>
      <c r="E227" s="240" t="s">
        <v>1</v>
      </c>
      <c r="F227" s="241" t="s">
        <v>159</v>
      </c>
      <c r="G227" s="239"/>
      <c r="H227" s="242">
        <v>1553.5</v>
      </c>
      <c r="I227" s="243"/>
      <c r="J227" s="239"/>
      <c r="K227" s="239"/>
      <c r="L227" s="244"/>
      <c r="M227" s="245"/>
      <c r="N227" s="246"/>
      <c r="O227" s="246"/>
      <c r="P227" s="246"/>
      <c r="Q227" s="246"/>
      <c r="R227" s="246"/>
      <c r="S227" s="246"/>
      <c r="T227" s="247"/>
      <c r="AT227" s="248" t="s">
        <v>157</v>
      </c>
      <c r="AU227" s="248" t="s">
        <v>88</v>
      </c>
      <c r="AV227" s="14" t="s">
        <v>153</v>
      </c>
      <c r="AW227" s="14" t="s">
        <v>32</v>
      </c>
      <c r="AX227" s="14" t="s">
        <v>86</v>
      </c>
      <c r="AY227" s="248" t="s">
        <v>147</v>
      </c>
    </row>
    <row r="228" spans="1:65" s="12" customFormat="1" ht="22.9" customHeight="1">
      <c r="B228" s="194"/>
      <c r="C228" s="195"/>
      <c r="D228" s="196" t="s">
        <v>77</v>
      </c>
      <c r="E228" s="208" t="s">
        <v>153</v>
      </c>
      <c r="F228" s="208" t="s">
        <v>349</v>
      </c>
      <c r="G228" s="195"/>
      <c r="H228" s="195"/>
      <c r="I228" s="198"/>
      <c r="J228" s="209">
        <f>BK228</f>
        <v>0</v>
      </c>
      <c r="K228" s="195"/>
      <c r="L228" s="200"/>
      <c r="M228" s="201"/>
      <c r="N228" s="202"/>
      <c r="O228" s="202"/>
      <c r="P228" s="203">
        <f>SUM(P229:P255)</f>
        <v>0</v>
      </c>
      <c r="Q228" s="202"/>
      <c r="R228" s="203">
        <f>SUM(R229:R255)</f>
        <v>1402.5680095</v>
      </c>
      <c r="S228" s="202"/>
      <c r="T228" s="204">
        <f>SUM(T229:T255)</f>
        <v>0</v>
      </c>
      <c r="AR228" s="205" t="s">
        <v>86</v>
      </c>
      <c r="AT228" s="206" t="s">
        <v>77</v>
      </c>
      <c r="AU228" s="206" t="s">
        <v>86</v>
      </c>
      <c r="AY228" s="205" t="s">
        <v>147</v>
      </c>
      <c r="BK228" s="207">
        <f>SUM(BK229:BK255)</f>
        <v>0</v>
      </c>
    </row>
    <row r="229" spans="1:65" s="2" customFormat="1" ht="24.2" customHeight="1">
      <c r="A229" s="35"/>
      <c r="B229" s="36"/>
      <c r="C229" s="210" t="s">
        <v>261</v>
      </c>
      <c r="D229" s="210" t="s">
        <v>149</v>
      </c>
      <c r="E229" s="211" t="s">
        <v>351</v>
      </c>
      <c r="F229" s="212" t="s">
        <v>352</v>
      </c>
      <c r="G229" s="213" t="s">
        <v>272</v>
      </c>
      <c r="H229" s="214">
        <v>154.875</v>
      </c>
      <c r="I229" s="215"/>
      <c r="J229" s="216">
        <f>ROUND(I229*H229,2)</f>
        <v>0</v>
      </c>
      <c r="K229" s="217"/>
      <c r="L229" s="38"/>
      <c r="M229" s="218" t="s">
        <v>1</v>
      </c>
      <c r="N229" s="219" t="s">
        <v>43</v>
      </c>
      <c r="O229" s="72"/>
      <c r="P229" s="220">
        <f>O229*H229</f>
        <v>0</v>
      </c>
      <c r="Q229" s="220">
        <v>1.89</v>
      </c>
      <c r="R229" s="220">
        <f>Q229*H229</f>
        <v>292.71375</v>
      </c>
      <c r="S229" s="220">
        <v>0</v>
      </c>
      <c r="T229" s="221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2" t="s">
        <v>153</v>
      </c>
      <c r="AT229" s="222" t="s">
        <v>149</v>
      </c>
      <c r="AU229" s="222" t="s">
        <v>88</v>
      </c>
      <c r="AY229" s="17" t="s">
        <v>147</v>
      </c>
      <c r="BE229" s="115">
        <f>IF(N229="základní",J229,0)</f>
        <v>0</v>
      </c>
      <c r="BF229" s="115">
        <f>IF(N229="snížená",J229,0)</f>
        <v>0</v>
      </c>
      <c r="BG229" s="115">
        <f>IF(N229="zákl. přenesená",J229,0)</f>
        <v>0</v>
      </c>
      <c r="BH229" s="115">
        <f>IF(N229="sníž. přenesená",J229,0)</f>
        <v>0</v>
      </c>
      <c r="BI229" s="115">
        <f>IF(N229="nulová",J229,0)</f>
        <v>0</v>
      </c>
      <c r="BJ229" s="17" t="s">
        <v>86</v>
      </c>
      <c r="BK229" s="115">
        <f>ROUND(I229*H229,2)</f>
        <v>0</v>
      </c>
      <c r="BL229" s="17" t="s">
        <v>153</v>
      </c>
      <c r="BM229" s="222" t="s">
        <v>517</v>
      </c>
    </row>
    <row r="230" spans="1:65" s="2" customFormat="1" ht="19.5">
      <c r="A230" s="35"/>
      <c r="B230" s="36"/>
      <c r="C230" s="37"/>
      <c r="D230" s="223" t="s">
        <v>155</v>
      </c>
      <c r="E230" s="37"/>
      <c r="F230" s="224" t="s">
        <v>354</v>
      </c>
      <c r="G230" s="37"/>
      <c r="H230" s="37"/>
      <c r="I230" s="179"/>
      <c r="J230" s="37"/>
      <c r="K230" s="37"/>
      <c r="L230" s="38"/>
      <c r="M230" s="225"/>
      <c r="N230" s="226"/>
      <c r="O230" s="72"/>
      <c r="P230" s="72"/>
      <c r="Q230" s="72"/>
      <c r="R230" s="72"/>
      <c r="S230" s="72"/>
      <c r="T230" s="73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7" t="s">
        <v>155</v>
      </c>
      <c r="AU230" s="17" t="s">
        <v>88</v>
      </c>
    </row>
    <row r="231" spans="1:65" s="13" customFormat="1" ht="11.25">
      <c r="B231" s="227"/>
      <c r="C231" s="228"/>
      <c r="D231" s="223" t="s">
        <v>157</v>
      </c>
      <c r="E231" s="229" t="s">
        <v>1</v>
      </c>
      <c r="F231" s="230" t="s">
        <v>518</v>
      </c>
      <c r="G231" s="228"/>
      <c r="H231" s="231">
        <v>64.125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AT231" s="237" t="s">
        <v>157</v>
      </c>
      <c r="AU231" s="237" t="s">
        <v>88</v>
      </c>
      <c r="AV231" s="13" t="s">
        <v>88</v>
      </c>
      <c r="AW231" s="13" t="s">
        <v>32</v>
      </c>
      <c r="AX231" s="13" t="s">
        <v>78</v>
      </c>
      <c r="AY231" s="237" t="s">
        <v>147</v>
      </c>
    </row>
    <row r="232" spans="1:65" s="15" customFormat="1" ht="22.5">
      <c r="B232" s="249"/>
      <c r="C232" s="250"/>
      <c r="D232" s="223" t="s">
        <v>157</v>
      </c>
      <c r="E232" s="251" t="s">
        <v>1</v>
      </c>
      <c r="F232" s="252" t="s">
        <v>519</v>
      </c>
      <c r="G232" s="250"/>
      <c r="H232" s="253">
        <v>64.125</v>
      </c>
      <c r="I232" s="254"/>
      <c r="J232" s="250"/>
      <c r="K232" s="250"/>
      <c r="L232" s="255"/>
      <c r="M232" s="256"/>
      <c r="N232" s="257"/>
      <c r="O232" s="257"/>
      <c r="P232" s="257"/>
      <c r="Q232" s="257"/>
      <c r="R232" s="257"/>
      <c r="S232" s="257"/>
      <c r="T232" s="258"/>
      <c r="AT232" s="259" t="s">
        <v>157</v>
      </c>
      <c r="AU232" s="259" t="s">
        <v>88</v>
      </c>
      <c r="AV232" s="15" t="s">
        <v>166</v>
      </c>
      <c r="AW232" s="15" t="s">
        <v>32</v>
      </c>
      <c r="AX232" s="15" t="s">
        <v>78</v>
      </c>
      <c r="AY232" s="259" t="s">
        <v>147</v>
      </c>
    </row>
    <row r="233" spans="1:65" s="13" customFormat="1" ht="11.25">
      <c r="B233" s="227"/>
      <c r="C233" s="228"/>
      <c r="D233" s="223" t="s">
        <v>157</v>
      </c>
      <c r="E233" s="229" t="s">
        <v>1</v>
      </c>
      <c r="F233" s="230" t="s">
        <v>520</v>
      </c>
      <c r="G233" s="228"/>
      <c r="H233" s="231">
        <v>90.75</v>
      </c>
      <c r="I233" s="232"/>
      <c r="J233" s="228"/>
      <c r="K233" s="228"/>
      <c r="L233" s="233"/>
      <c r="M233" s="234"/>
      <c r="N233" s="235"/>
      <c r="O233" s="235"/>
      <c r="P233" s="235"/>
      <c r="Q233" s="235"/>
      <c r="R233" s="235"/>
      <c r="S233" s="235"/>
      <c r="T233" s="236"/>
      <c r="AT233" s="237" t="s">
        <v>157</v>
      </c>
      <c r="AU233" s="237" t="s">
        <v>88</v>
      </c>
      <c r="AV233" s="13" t="s">
        <v>88</v>
      </c>
      <c r="AW233" s="13" t="s">
        <v>32</v>
      </c>
      <c r="AX233" s="13" t="s">
        <v>78</v>
      </c>
      <c r="AY233" s="237" t="s">
        <v>147</v>
      </c>
    </row>
    <row r="234" spans="1:65" s="15" customFormat="1" ht="22.5">
      <c r="B234" s="249"/>
      <c r="C234" s="250"/>
      <c r="D234" s="223" t="s">
        <v>157</v>
      </c>
      <c r="E234" s="251" t="s">
        <v>1</v>
      </c>
      <c r="F234" s="252" t="s">
        <v>521</v>
      </c>
      <c r="G234" s="250"/>
      <c r="H234" s="253">
        <v>90.75</v>
      </c>
      <c r="I234" s="254"/>
      <c r="J234" s="250"/>
      <c r="K234" s="250"/>
      <c r="L234" s="255"/>
      <c r="M234" s="256"/>
      <c r="N234" s="257"/>
      <c r="O234" s="257"/>
      <c r="P234" s="257"/>
      <c r="Q234" s="257"/>
      <c r="R234" s="257"/>
      <c r="S234" s="257"/>
      <c r="T234" s="258"/>
      <c r="AT234" s="259" t="s">
        <v>157</v>
      </c>
      <c r="AU234" s="259" t="s">
        <v>88</v>
      </c>
      <c r="AV234" s="15" t="s">
        <v>166</v>
      </c>
      <c r="AW234" s="15" t="s">
        <v>32</v>
      </c>
      <c r="AX234" s="15" t="s">
        <v>78</v>
      </c>
      <c r="AY234" s="259" t="s">
        <v>147</v>
      </c>
    </row>
    <row r="235" spans="1:65" s="14" customFormat="1" ht="11.25">
      <c r="B235" s="238"/>
      <c r="C235" s="239"/>
      <c r="D235" s="223" t="s">
        <v>157</v>
      </c>
      <c r="E235" s="240" t="s">
        <v>1</v>
      </c>
      <c r="F235" s="241" t="s">
        <v>159</v>
      </c>
      <c r="G235" s="239"/>
      <c r="H235" s="242">
        <v>154.875</v>
      </c>
      <c r="I235" s="243"/>
      <c r="J235" s="239"/>
      <c r="K235" s="239"/>
      <c r="L235" s="244"/>
      <c r="M235" s="245"/>
      <c r="N235" s="246"/>
      <c r="O235" s="246"/>
      <c r="P235" s="246"/>
      <c r="Q235" s="246"/>
      <c r="R235" s="246"/>
      <c r="S235" s="246"/>
      <c r="T235" s="247"/>
      <c r="AT235" s="248" t="s">
        <v>157</v>
      </c>
      <c r="AU235" s="248" t="s">
        <v>88</v>
      </c>
      <c r="AV235" s="14" t="s">
        <v>153</v>
      </c>
      <c r="AW235" s="14" t="s">
        <v>32</v>
      </c>
      <c r="AX235" s="14" t="s">
        <v>86</v>
      </c>
      <c r="AY235" s="248" t="s">
        <v>147</v>
      </c>
    </row>
    <row r="236" spans="1:65" s="2" customFormat="1" ht="24.2" customHeight="1">
      <c r="A236" s="35"/>
      <c r="B236" s="36"/>
      <c r="C236" s="210" t="s">
        <v>7</v>
      </c>
      <c r="D236" s="210" t="s">
        <v>149</v>
      </c>
      <c r="E236" s="211" t="s">
        <v>362</v>
      </c>
      <c r="F236" s="212" t="s">
        <v>363</v>
      </c>
      <c r="G236" s="213" t="s">
        <v>152</v>
      </c>
      <c r="H236" s="214">
        <v>1032.5</v>
      </c>
      <c r="I236" s="215"/>
      <c r="J236" s="216">
        <f>ROUND(I236*H236,2)</f>
        <v>0</v>
      </c>
      <c r="K236" s="217"/>
      <c r="L236" s="38"/>
      <c r="M236" s="218" t="s">
        <v>1</v>
      </c>
      <c r="N236" s="219" t="s">
        <v>43</v>
      </c>
      <c r="O236" s="72"/>
      <c r="P236" s="220">
        <f>O236*H236</f>
        <v>0</v>
      </c>
      <c r="Q236" s="220">
        <v>2.1259999999999999E-4</v>
      </c>
      <c r="R236" s="220">
        <f>Q236*H236</f>
        <v>0.2195095</v>
      </c>
      <c r="S236" s="220">
        <v>0</v>
      </c>
      <c r="T236" s="221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2" t="s">
        <v>153</v>
      </c>
      <c r="AT236" s="222" t="s">
        <v>149</v>
      </c>
      <c r="AU236" s="222" t="s">
        <v>88</v>
      </c>
      <c r="AY236" s="17" t="s">
        <v>147</v>
      </c>
      <c r="BE236" s="115">
        <f>IF(N236="základní",J236,0)</f>
        <v>0</v>
      </c>
      <c r="BF236" s="115">
        <f>IF(N236="snížená",J236,0)</f>
        <v>0</v>
      </c>
      <c r="BG236" s="115">
        <f>IF(N236="zákl. přenesená",J236,0)</f>
        <v>0</v>
      </c>
      <c r="BH236" s="115">
        <f>IF(N236="sníž. přenesená",J236,0)</f>
        <v>0</v>
      </c>
      <c r="BI236" s="115">
        <f>IF(N236="nulová",J236,0)</f>
        <v>0</v>
      </c>
      <c r="BJ236" s="17" t="s">
        <v>86</v>
      </c>
      <c r="BK236" s="115">
        <f>ROUND(I236*H236,2)</f>
        <v>0</v>
      </c>
      <c r="BL236" s="17" t="s">
        <v>153</v>
      </c>
      <c r="BM236" s="222" t="s">
        <v>522</v>
      </c>
    </row>
    <row r="237" spans="1:65" s="2" customFormat="1" ht="29.25">
      <c r="A237" s="35"/>
      <c r="B237" s="36"/>
      <c r="C237" s="37"/>
      <c r="D237" s="223" t="s">
        <v>155</v>
      </c>
      <c r="E237" s="37"/>
      <c r="F237" s="224" t="s">
        <v>365</v>
      </c>
      <c r="G237" s="37"/>
      <c r="H237" s="37"/>
      <c r="I237" s="179"/>
      <c r="J237" s="37"/>
      <c r="K237" s="37"/>
      <c r="L237" s="38"/>
      <c r="M237" s="225"/>
      <c r="N237" s="226"/>
      <c r="O237" s="72"/>
      <c r="P237" s="72"/>
      <c r="Q237" s="72"/>
      <c r="R237" s="72"/>
      <c r="S237" s="72"/>
      <c r="T237" s="73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7" t="s">
        <v>155</v>
      </c>
      <c r="AU237" s="17" t="s">
        <v>88</v>
      </c>
    </row>
    <row r="238" spans="1:65" s="13" customFormat="1" ht="11.25">
      <c r="B238" s="227"/>
      <c r="C238" s="228"/>
      <c r="D238" s="223" t="s">
        <v>157</v>
      </c>
      <c r="E238" s="229" t="s">
        <v>1</v>
      </c>
      <c r="F238" s="230" t="s">
        <v>523</v>
      </c>
      <c r="G238" s="228"/>
      <c r="H238" s="231">
        <v>427.5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AT238" s="237" t="s">
        <v>157</v>
      </c>
      <c r="AU238" s="237" t="s">
        <v>88</v>
      </c>
      <c r="AV238" s="13" t="s">
        <v>88</v>
      </c>
      <c r="AW238" s="13" t="s">
        <v>32</v>
      </c>
      <c r="AX238" s="13" t="s">
        <v>78</v>
      </c>
      <c r="AY238" s="237" t="s">
        <v>147</v>
      </c>
    </row>
    <row r="239" spans="1:65" s="15" customFormat="1" ht="22.5">
      <c r="B239" s="249"/>
      <c r="C239" s="250"/>
      <c r="D239" s="223" t="s">
        <v>157</v>
      </c>
      <c r="E239" s="251" t="s">
        <v>1</v>
      </c>
      <c r="F239" s="252" t="s">
        <v>524</v>
      </c>
      <c r="G239" s="250"/>
      <c r="H239" s="253">
        <v>427.5</v>
      </c>
      <c r="I239" s="254"/>
      <c r="J239" s="250"/>
      <c r="K239" s="250"/>
      <c r="L239" s="255"/>
      <c r="M239" s="256"/>
      <c r="N239" s="257"/>
      <c r="O239" s="257"/>
      <c r="P239" s="257"/>
      <c r="Q239" s="257"/>
      <c r="R239" s="257"/>
      <c r="S239" s="257"/>
      <c r="T239" s="258"/>
      <c r="AT239" s="259" t="s">
        <v>157</v>
      </c>
      <c r="AU239" s="259" t="s">
        <v>88</v>
      </c>
      <c r="AV239" s="15" t="s">
        <v>166</v>
      </c>
      <c r="AW239" s="15" t="s">
        <v>32</v>
      </c>
      <c r="AX239" s="15" t="s">
        <v>78</v>
      </c>
      <c r="AY239" s="259" t="s">
        <v>147</v>
      </c>
    </row>
    <row r="240" spans="1:65" s="13" customFormat="1" ht="11.25">
      <c r="B240" s="227"/>
      <c r="C240" s="228"/>
      <c r="D240" s="223" t="s">
        <v>157</v>
      </c>
      <c r="E240" s="229" t="s">
        <v>1</v>
      </c>
      <c r="F240" s="230" t="s">
        <v>525</v>
      </c>
      <c r="G240" s="228"/>
      <c r="H240" s="231">
        <v>605</v>
      </c>
      <c r="I240" s="232"/>
      <c r="J240" s="228"/>
      <c r="K240" s="228"/>
      <c r="L240" s="233"/>
      <c r="M240" s="234"/>
      <c r="N240" s="235"/>
      <c r="O240" s="235"/>
      <c r="P240" s="235"/>
      <c r="Q240" s="235"/>
      <c r="R240" s="235"/>
      <c r="S240" s="235"/>
      <c r="T240" s="236"/>
      <c r="AT240" s="237" t="s">
        <v>157</v>
      </c>
      <c r="AU240" s="237" t="s">
        <v>88</v>
      </c>
      <c r="AV240" s="13" t="s">
        <v>88</v>
      </c>
      <c r="AW240" s="13" t="s">
        <v>32</v>
      </c>
      <c r="AX240" s="13" t="s">
        <v>78</v>
      </c>
      <c r="AY240" s="237" t="s">
        <v>147</v>
      </c>
    </row>
    <row r="241" spans="1:65" s="15" customFormat="1" ht="22.5">
      <c r="B241" s="249"/>
      <c r="C241" s="250"/>
      <c r="D241" s="223" t="s">
        <v>157</v>
      </c>
      <c r="E241" s="251" t="s">
        <v>1</v>
      </c>
      <c r="F241" s="252" t="s">
        <v>526</v>
      </c>
      <c r="G241" s="250"/>
      <c r="H241" s="253">
        <v>605</v>
      </c>
      <c r="I241" s="254"/>
      <c r="J241" s="250"/>
      <c r="K241" s="250"/>
      <c r="L241" s="255"/>
      <c r="M241" s="256"/>
      <c r="N241" s="257"/>
      <c r="O241" s="257"/>
      <c r="P241" s="257"/>
      <c r="Q241" s="257"/>
      <c r="R241" s="257"/>
      <c r="S241" s="257"/>
      <c r="T241" s="258"/>
      <c r="AT241" s="259" t="s">
        <v>157</v>
      </c>
      <c r="AU241" s="259" t="s">
        <v>88</v>
      </c>
      <c r="AV241" s="15" t="s">
        <v>166</v>
      </c>
      <c r="AW241" s="15" t="s">
        <v>32</v>
      </c>
      <c r="AX241" s="15" t="s">
        <v>78</v>
      </c>
      <c r="AY241" s="259" t="s">
        <v>147</v>
      </c>
    </row>
    <row r="242" spans="1:65" s="14" customFormat="1" ht="11.25">
      <c r="B242" s="238"/>
      <c r="C242" s="239"/>
      <c r="D242" s="223" t="s">
        <v>157</v>
      </c>
      <c r="E242" s="240" t="s">
        <v>1</v>
      </c>
      <c r="F242" s="241" t="s">
        <v>159</v>
      </c>
      <c r="G242" s="239"/>
      <c r="H242" s="242">
        <v>1032.5</v>
      </c>
      <c r="I242" s="243"/>
      <c r="J242" s="239"/>
      <c r="K242" s="239"/>
      <c r="L242" s="244"/>
      <c r="M242" s="245"/>
      <c r="N242" s="246"/>
      <c r="O242" s="246"/>
      <c r="P242" s="246"/>
      <c r="Q242" s="246"/>
      <c r="R242" s="246"/>
      <c r="S242" s="246"/>
      <c r="T242" s="247"/>
      <c r="AT242" s="248" t="s">
        <v>157</v>
      </c>
      <c r="AU242" s="248" t="s">
        <v>88</v>
      </c>
      <c r="AV242" s="14" t="s">
        <v>153</v>
      </c>
      <c r="AW242" s="14" t="s">
        <v>32</v>
      </c>
      <c r="AX242" s="14" t="s">
        <v>86</v>
      </c>
      <c r="AY242" s="248" t="s">
        <v>147</v>
      </c>
    </row>
    <row r="243" spans="1:65" s="2" customFormat="1" ht="24.2" customHeight="1">
      <c r="A243" s="35"/>
      <c r="B243" s="36"/>
      <c r="C243" s="261" t="s">
        <v>277</v>
      </c>
      <c r="D243" s="261" t="s">
        <v>373</v>
      </c>
      <c r="E243" s="262" t="s">
        <v>374</v>
      </c>
      <c r="F243" s="263" t="s">
        <v>375</v>
      </c>
      <c r="G243" s="264" t="s">
        <v>152</v>
      </c>
      <c r="H243" s="265">
        <v>1115.0999999999999</v>
      </c>
      <c r="I243" s="266"/>
      <c r="J243" s="267">
        <f>ROUND(I243*H243,2)</f>
        <v>0</v>
      </c>
      <c r="K243" s="268"/>
      <c r="L243" s="269"/>
      <c r="M243" s="270" t="s">
        <v>1</v>
      </c>
      <c r="N243" s="271" t="s">
        <v>43</v>
      </c>
      <c r="O243" s="72"/>
      <c r="P243" s="220">
        <f>O243*H243</f>
        <v>0</v>
      </c>
      <c r="Q243" s="220">
        <v>5.0000000000000001E-4</v>
      </c>
      <c r="R243" s="220">
        <f>Q243*H243</f>
        <v>0.55754999999999999</v>
      </c>
      <c r="S243" s="220">
        <v>0</v>
      </c>
      <c r="T243" s="221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2" t="s">
        <v>192</v>
      </c>
      <c r="AT243" s="222" t="s">
        <v>373</v>
      </c>
      <c r="AU243" s="222" t="s">
        <v>88</v>
      </c>
      <c r="AY243" s="17" t="s">
        <v>147</v>
      </c>
      <c r="BE243" s="115">
        <f>IF(N243="základní",J243,0)</f>
        <v>0</v>
      </c>
      <c r="BF243" s="115">
        <f>IF(N243="snížená",J243,0)</f>
        <v>0</v>
      </c>
      <c r="BG243" s="115">
        <f>IF(N243="zákl. přenesená",J243,0)</f>
        <v>0</v>
      </c>
      <c r="BH243" s="115">
        <f>IF(N243="sníž. přenesená",J243,0)</f>
        <v>0</v>
      </c>
      <c r="BI243" s="115">
        <f>IF(N243="nulová",J243,0)</f>
        <v>0</v>
      </c>
      <c r="BJ243" s="17" t="s">
        <v>86</v>
      </c>
      <c r="BK243" s="115">
        <f>ROUND(I243*H243,2)</f>
        <v>0</v>
      </c>
      <c r="BL243" s="17" t="s">
        <v>153</v>
      </c>
      <c r="BM243" s="222" t="s">
        <v>527</v>
      </c>
    </row>
    <row r="244" spans="1:65" s="2" customFormat="1" ht="19.5">
      <c r="A244" s="35"/>
      <c r="B244" s="36"/>
      <c r="C244" s="37"/>
      <c r="D244" s="223" t="s">
        <v>155</v>
      </c>
      <c r="E244" s="37"/>
      <c r="F244" s="224" t="s">
        <v>375</v>
      </c>
      <c r="G244" s="37"/>
      <c r="H244" s="37"/>
      <c r="I244" s="179"/>
      <c r="J244" s="37"/>
      <c r="K244" s="37"/>
      <c r="L244" s="38"/>
      <c r="M244" s="225"/>
      <c r="N244" s="226"/>
      <c r="O244" s="72"/>
      <c r="P244" s="72"/>
      <c r="Q244" s="72"/>
      <c r="R244" s="72"/>
      <c r="S244" s="72"/>
      <c r="T244" s="73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7" t="s">
        <v>155</v>
      </c>
      <c r="AU244" s="17" t="s">
        <v>88</v>
      </c>
    </row>
    <row r="245" spans="1:65" s="13" customFormat="1" ht="11.25">
      <c r="B245" s="227"/>
      <c r="C245" s="228"/>
      <c r="D245" s="223" t="s">
        <v>157</v>
      </c>
      <c r="E245" s="228"/>
      <c r="F245" s="230" t="s">
        <v>528</v>
      </c>
      <c r="G245" s="228"/>
      <c r="H245" s="231">
        <v>1115.0999999999999</v>
      </c>
      <c r="I245" s="232"/>
      <c r="J245" s="228"/>
      <c r="K245" s="228"/>
      <c r="L245" s="233"/>
      <c r="M245" s="234"/>
      <c r="N245" s="235"/>
      <c r="O245" s="235"/>
      <c r="P245" s="235"/>
      <c r="Q245" s="235"/>
      <c r="R245" s="235"/>
      <c r="S245" s="235"/>
      <c r="T245" s="236"/>
      <c r="AT245" s="237" t="s">
        <v>157</v>
      </c>
      <c r="AU245" s="237" t="s">
        <v>88</v>
      </c>
      <c r="AV245" s="13" t="s">
        <v>88</v>
      </c>
      <c r="AW245" s="13" t="s">
        <v>4</v>
      </c>
      <c r="AX245" s="13" t="s">
        <v>86</v>
      </c>
      <c r="AY245" s="237" t="s">
        <v>147</v>
      </c>
    </row>
    <row r="246" spans="1:65" s="2" customFormat="1" ht="37.9" customHeight="1">
      <c r="A246" s="35"/>
      <c r="B246" s="36"/>
      <c r="C246" s="210" t="s">
        <v>284</v>
      </c>
      <c r="D246" s="210" t="s">
        <v>149</v>
      </c>
      <c r="E246" s="211" t="s">
        <v>379</v>
      </c>
      <c r="F246" s="212" t="s">
        <v>380</v>
      </c>
      <c r="G246" s="213" t="s">
        <v>272</v>
      </c>
      <c r="H246" s="214">
        <v>338.25</v>
      </c>
      <c r="I246" s="215"/>
      <c r="J246" s="216">
        <f>ROUND(I246*H246,2)</f>
        <v>0</v>
      </c>
      <c r="K246" s="217"/>
      <c r="L246" s="38"/>
      <c r="M246" s="218" t="s">
        <v>1</v>
      </c>
      <c r="N246" s="219" t="s">
        <v>43</v>
      </c>
      <c r="O246" s="72"/>
      <c r="P246" s="220">
        <f>O246*H246</f>
        <v>0</v>
      </c>
      <c r="Q246" s="220">
        <v>1.8480000000000001</v>
      </c>
      <c r="R246" s="220">
        <f>Q246*H246</f>
        <v>625.08600000000001</v>
      </c>
      <c r="S246" s="220">
        <v>0</v>
      </c>
      <c r="T246" s="221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2" t="s">
        <v>153</v>
      </c>
      <c r="AT246" s="222" t="s">
        <v>149</v>
      </c>
      <c r="AU246" s="222" t="s">
        <v>88</v>
      </c>
      <c r="AY246" s="17" t="s">
        <v>147</v>
      </c>
      <c r="BE246" s="115">
        <f>IF(N246="základní",J246,0)</f>
        <v>0</v>
      </c>
      <c r="BF246" s="115">
        <f>IF(N246="snížená",J246,0)</f>
        <v>0</v>
      </c>
      <c r="BG246" s="115">
        <f>IF(N246="zákl. přenesená",J246,0)</f>
        <v>0</v>
      </c>
      <c r="BH246" s="115">
        <f>IF(N246="sníž. přenesená",J246,0)</f>
        <v>0</v>
      </c>
      <c r="BI246" s="115">
        <f>IF(N246="nulová",J246,0)</f>
        <v>0</v>
      </c>
      <c r="BJ246" s="17" t="s">
        <v>86</v>
      </c>
      <c r="BK246" s="115">
        <f>ROUND(I246*H246,2)</f>
        <v>0</v>
      </c>
      <c r="BL246" s="17" t="s">
        <v>153</v>
      </c>
      <c r="BM246" s="222" t="s">
        <v>529</v>
      </c>
    </row>
    <row r="247" spans="1:65" s="2" customFormat="1" ht="39">
      <c r="A247" s="35"/>
      <c r="B247" s="36"/>
      <c r="C247" s="37"/>
      <c r="D247" s="223" t="s">
        <v>155</v>
      </c>
      <c r="E247" s="37"/>
      <c r="F247" s="224" t="s">
        <v>382</v>
      </c>
      <c r="G247" s="37"/>
      <c r="H247" s="37"/>
      <c r="I247" s="179"/>
      <c r="J247" s="37"/>
      <c r="K247" s="37"/>
      <c r="L247" s="38"/>
      <c r="M247" s="225"/>
      <c r="N247" s="226"/>
      <c r="O247" s="72"/>
      <c r="P247" s="72"/>
      <c r="Q247" s="72"/>
      <c r="R247" s="72"/>
      <c r="S247" s="72"/>
      <c r="T247" s="73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7" t="s">
        <v>155</v>
      </c>
      <c r="AU247" s="17" t="s">
        <v>88</v>
      </c>
    </row>
    <row r="248" spans="1:65" s="13" customFormat="1" ht="11.25">
      <c r="B248" s="227"/>
      <c r="C248" s="228"/>
      <c r="D248" s="223" t="s">
        <v>157</v>
      </c>
      <c r="E248" s="229" t="s">
        <v>1</v>
      </c>
      <c r="F248" s="230" t="s">
        <v>530</v>
      </c>
      <c r="G248" s="228"/>
      <c r="H248" s="231">
        <v>338.25</v>
      </c>
      <c r="I248" s="232"/>
      <c r="J248" s="228"/>
      <c r="K248" s="228"/>
      <c r="L248" s="233"/>
      <c r="M248" s="234"/>
      <c r="N248" s="235"/>
      <c r="O248" s="235"/>
      <c r="P248" s="235"/>
      <c r="Q248" s="235"/>
      <c r="R248" s="235"/>
      <c r="S248" s="235"/>
      <c r="T248" s="236"/>
      <c r="AT248" s="237" t="s">
        <v>157</v>
      </c>
      <c r="AU248" s="237" t="s">
        <v>88</v>
      </c>
      <c r="AV248" s="13" t="s">
        <v>88</v>
      </c>
      <c r="AW248" s="13" t="s">
        <v>32</v>
      </c>
      <c r="AX248" s="13" t="s">
        <v>78</v>
      </c>
      <c r="AY248" s="237" t="s">
        <v>147</v>
      </c>
    </row>
    <row r="249" spans="1:65" s="15" customFormat="1" ht="22.5">
      <c r="B249" s="249"/>
      <c r="C249" s="250"/>
      <c r="D249" s="223" t="s">
        <v>157</v>
      </c>
      <c r="E249" s="251" t="s">
        <v>1</v>
      </c>
      <c r="F249" s="252" t="s">
        <v>531</v>
      </c>
      <c r="G249" s="250"/>
      <c r="H249" s="253">
        <v>338.25</v>
      </c>
      <c r="I249" s="254"/>
      <c r="J249" s="250"/>
      <c r="K249" s="250"/>
      <c r="L249" s="255"/>
      <c r="M249" s="256"/>
      <c r="N249" s="257"/>
      <c r="O249" s="257"/>
      <c r="P249" s="257"/>
      <c r="Q249" s="257"/>
      <c r="R249" s="257"/>
      <c r="S249" s="257"/>
      <c r="T249" s="258"/>
      <c r="AT249" s="259" t="s">
        <v>157</v>
      </c>
      <c r="AU249" s="259" t="s">
        <v>88</v>
      </c>
      <c r="AV249" s="15" t="s">
        <v>166</v>
      </c>
      <c r="AW249" s="15" t="s">
        <v>32</v>
      </c>
      <c r="AX249" s="15" t="s">
        <v>78</v>
      </c>
      <c r="AY249" s="259" t="s">
        <v>147</v>
      </c>
    </row>
    <row r="250" spans="1:65" s="14" customFormat="1" ht="11.25">
      <c r="B250" s="238"/>
      <c r="C250" s="239"/>
      <c r="D250" s="223" t="s">
        <v>157</v>
      </c>
      <c r="E250" s="240" t="s">
        <v>1</v>
      </c>
      <c r="F250" s="241" t="s">
        <v>159</v>
      </c>
      <c r="G250" s="239"/>
      <c r="H250" s="242">
        <v>338.25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AT250" s="248" t="s">
        <v>157</v>
      </c>
      <c r="AU250" s="248" t="s">
        <v>88</v>
      </c>
      <c r="AV250" s="14" t="s">
        <v>153</v>
      </c>
      <c r="AW250" s="14" t="s">
        <v>32</v>
      </c>
      <c r="AX250" s="14" t="s">
        <v>86</v>
      </c>
      <c r="AY250" s="248" t="s">
        <v>147</v>
      </c>
    </row>
    <row r="251" spans="1:65" s="2" customFormat="1" ht="37.9" customHeight="1">
      <c r="A251" s="35"/>
      <c r="B251" s="36"/>
      <c r="C251" s="210" t="s">
        <v>295</v>
      </c>
      <c r="D251" s="210" t="s">
        <v>149</v>
      </c>
      <c r="E251" s="211" t="s">
        <v>390</v>
      </c>
      <c r="F251" s="212" t="s">
        <v>391</v>
      </c>
      <c r="G251" s="213" t="s">
        <v>272</v>
      </c>
      <c r="H251" s="214">
        <v>261.89999999999998</v>
      </c>
      <c r="I251" s="215"/>
      <c r="J251" s="216">
        <f>ROUND(I251*H251,2)</f>
        <v>0</v>
      </c>
      <c r="K251" s="217"/>
      <c r="L251" s="38"/>
      <c r="M251" s="218" t="s">
        <v>1</v>
      </c>
      <c r="N251" s="219" t="s">
        <v>43</v>
      </c>
      <c r="O251" s="72"/>
      <c r="P251" s="220">
        <f>O251*H251</f>
        <v>0</v>
      </c>
      <c r="Q251" s="220">
        <v>1.8480000000000001</v>
      </c>
      <c r="R251" s="220">
        <f>Q251*H251</f>
        <v>483.99119999999999</v>
      </c>
      <c r="S251" s="220">
        <v>0</v>
      </c>
      <c r="T251" s="221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2" t="s">
        <v>153</v>
      </c>
      <c r="AT251" s="222" t="s">
        <v>149</v>
      </c>
      <c r="AU251" s="222" t="s">
        <v>88</v>
      </c>
      <c r="AY251" s="17" t="s">
        <v>147</v>
      </c>
      <c r="BE251" s="115">
        <f>IF(N251="základní",J251,0)</f>
        <v>0</v>
      </c>
      <c r="BF251" s="115">
        <f>IF(N251="snížená",J251,0)</f>
        <v>0</v>
      </c>
      <c r="BG251" s="115">
        <f>IF(N251="zákl. přenesená",J251,0)</f>
        <v>0</v>
      </c>
      <c r="BH251" s="115">
        <f>IF(N251="sníž. přenesená",J251,0)</f>
        <v>0</v>
      </c>
      <c r="BI251" s="115">
        <f>IF(N251="nulová",J251,0)</f>
        <v>0</v>
      </c>
      <c r="BJ251" s="17" t="s">
        <v>86</v>
      </c>
      <c r="BK251" s="115">
        <f>ROUND(I251*H251,2)</f>
        <v>0</v>
      </c>
      <c r="BL251" s="17" t="s">
        <v>153</v>
      </c>
      <c r="BM251" s="222" t="s">
        <v>532</v>
      </c>
    </row>
    <row r="252" spans="1:65" s="2" customFormat="1" ht="39">
      <c r="A252" s="35"/>
      <c r="B252" s="36"/>
      <c r="C252" s="37"/>
      <c r="D252" s="223" t="s">
        <v>155</v>
      </c>
      <c r="E252" s="37"/>
      <c r="F252" s="224" t="s">
        <v>393</v>
      </c>
      <c r="G252" s="37"/>
      <c r="H252" s="37"/>
      <c r="I252" s="179"/>
      <c r="J252" s="37"/>
      <c r="K252" s="37"/>
      <c r="L252" s="38"/>
      <c r="M252" s="225"/>
      <c r="N252" s="226"/>
      <c r="O252" s="72"/>
      <c r="P252" s="72"/>
      <c r="Q252" s="72"/>
      <c r="R252" s="72"/>
      <c r="S252" s="72"/>
      <c r="T252" s="73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7" t="s">
        <v>155</v>
      </c>
      <c r="AU252" s="17" t="s">
        <v>88</v>
      </c>
    </row>
    <row r="253" spans="1:65" s="13" customFormat="1" ht="11.25">
      <c r="B253" s="227"/>
      <c r="C253" s="228"/>
      <c r="D253" s="223" t="s">
        <v>157</v>
      </c>
      <c r="E253" s="229" t="s">
        <v>1</v>
      </c>
      <c r="F253" s="230" t="s">
        <v>533</v>
      </c>
      <c r="G253" s="228"/>
      <c r="H253" s="231">
        <v>261.89999999999998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AT253" s="237" t="s">
        <v>157</v>
      </c>
      <c r="AU253" s="237" t="s">
        <v>88</v>
      </c>
      <c r="AV253" s="13" t="s">
        <v>88</v>
      </c>
      <c r="AW253" s="13" t="s">
        <v>32</v>
      </c>
      <c r="AX253" s="13" t="s">
        <v>78</v>
      </c>
      <c r="AY253" s="237" t="s">
        <v>147</v>
      </c>
    </row>
    <row r="254" spans="1:65" s="15" customFormat="1" ht="22.5">
      <c r="B254" s="249"/>
      <c r="C254" s="250"/>
      <c r="D254" s="223" t="s">
        <v>157</v>
      </c>
      <c r="E254" s="251" t="s">
        <v>1</v>
      </c>
      <c r="F254" s="252" t="s">
        <v>534</v>
      </c>
      <c r="G254" s="250"/>
      <c r="H254" s="253">
        <v>261.89999999999998</v>
      </c>
      <c r="I254" s="254"/>
      <c r="J254" s="250"/>
      <c r="K254" s="250"/>
      <c r="L254" s="255"/>
      <c r="M254" s="256"/>
      <c r="N254" s="257"/>
      <c r="O254" s="257"/>
      <c r="P254" s="257"/>
      <c r="Q254" s="257"/>
      <c r="R254" s="257"/>
      <c r="S254" s="257"/>
      <c r="T254" s="258"/>
      <c r="AT254" s="259" t="s">
        <v>157</v>
      </c>
      <c r="AU254" s="259" t="s">
        <v>88</v>
      </c>
      <c r="AV254" s="15" t="s">
        <v>166</v>
      </c>
      <c r="AW254" s="15" t="s">
        <v>32</v>
      </c>
      <c r="AX254" s="15" t="s">
        <v>78</v>
      </c>
      <c r="AY254" s="259" t="s">
        <v>147</v>
      </c>
    </row>
    <row r="255" spans="1:65" s="14" customFormat="1" ht="11.25">
      <c r="B255" s="238"/>
      <c r="C255" s="239"/>
      <c r="D255" s="223" t="s">
        <v>157</v>
      </c>
      <c r="E255" s="240" t="s">
        <v>1</v>
      </c>
      <c r="F255" s="241" t="s">
        <v>159</v>
      </c>
      <c r="G255" s="239"/>
      <c r="H255" s="242">
        <v>261.89999999999998</v>
      </c>
      <c r="I255" s="243"/>
      <c r="J255" s="239"/>
      <c r="K255" s="239"/>
      <c r="L255" s="244"/>
      <c r="M255" s="245"/>
      <c r="N255" s="246"/>
      <c r="O255" s="246"/>
      <c r="P255" s="246"/>
      <c r="Q255" s="246"/>
      <c r="R255" s="246"/>
      <c r="S255" s="246"/>
      <c r="T255" s="247"/>
      <c r="AT255" s="248" t="s">
        <v>157</v>
      </c>
      <c r="AU255" s="248" t="s">
        <v>88</v>
      </c>
      <c r="AV255" s="14" t="s">
        <v>153</v>
      </c>
      <c r="AW255" s="14" t="s">
        <v>32</v>
      </c>
      <c r="AX255" s="14" t="s">
        <v>86</v>
      </c>
      <c r="AY255" s="248" t="s">
        <v>147</v>
      </c>
    </row>
    <row r="256" spans="1:65" s="12" customFormat="1" ht="22.9" customHeight="1">
      <c r="B256" s="194"/>
      <c r="C256" s="195"/>
      <c r="D256" s="196" t="s">
        <v>77</v>
      </c>
      <c r="E256" s="208" t="s">
        <v>396</v>
      </c>
      <c r="F256" s="208" t="s">
        <v>397</v>
      </c>
      <c r="G256" s="195"/>
      <c r="H256" s="195"/>
      <c r="I256" s="198"/>
      <c r="J256" s="209">
        <f>BK256</f>
        <v>0</v>
      </c>
      <c r="K256" s="195"/>
      <c r="L256" s="200"/>
      <c r="M256" s="201"/>
      <c r="N256" s="202"/>
      <c r="O256" s="202"/>
      <c r="P256" s="203">
        <f>SUM(P257:P265)</f>
        <v>0</v>
      </c>
      <c r="Q256" s="202"/>
      <c r="R256" s="203">
        <f>SUM(R257:R265)</f>
        <v>20</v>
      </c>
      <c r="S256" s="202"/>
      <c r="T256" s="204">
        <f>SUM(T257:T265)</f>
        <v>0</v>
      </c>
      <c r="AR256" s="205" t="s">
        <v>86</v>
      </c>
      <c r="AT256" s="206" t="s">
        <v>77</v>
      </c>
      <c r="AU256" s="206" t="s">
        <v>86</v>
      </c>
      <c r="AY256" s="205" t="s">
        <v>147</v>
      </c>
      <c r="BK256" s="207">
        <f>SUM(BK257:BK265)</f>
        <v>0</v>
      </c>
    </row>
    <row r="257" spans="1:65" s="2" customFormat="1" ht="16.5" customHeight="1">
      <c r="A257" s="35"/>
      <c r="B257" s="36"/>
      <c r="C257" s="210" t="s">
        <v>302</v>
      </c>
      <c r="D257" s="210" t="s">
        <v>149</v>
      </c>
      <c r="E257" s="211" t="s">
        <v>399</v>
      </c>
      <c r="F257" s="212" t="s">
        <v>400</v>
      </c>
      <c r="G257" s="213" t="s">
        <v>255</v>
      </c>
      <c r="H257" s="214">
        <v>1</v>
      </c>
      <c r="I257" s="215"/>
      <c r="J257" s="216">
        <f>ROUND(I257*H257,2)</f>
        <v>0</v>
      </c>
      <c r="K257" s="217"/>
      <c r="L257" s="38"/>
      <c r="M257" s="218" t="s">
        <v>1</v>
      </c>
      <c r="N257" s="219" t="s">
        <v>43</v>
      </c>
      <c r="O257" s="72"/>
      <c r="P257" s="220">
        <f>O257*H257</f>
        <v>0</v>
      </c>
      <c r="Q257" s="220">
        <v>10</v>
      </c>
      <c r="R257" s="220">
        <f>Q257*H257</f>
        <v>10</v>
      </c>
      <c r="S257" s="220">
        <v>0</v>
      </c>
      <c r="T257" s="221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2" t="s">
        <v>153</v>
      </c>
      <c r="AT257" s="222" t="s">
        <v>149</v>
      </c>
      <c r="AU257" s="222" t="s">
        <v>88</v>
      </c>
      <c r="AY257" s="17" t="s">
        <v>147</v>
      </c>
      <c r="BE257" s="115">
        <f>IF(N257="základní",J257,0)</f>
        <v>0</v>
      </c>
      <c r="BF257" s="115">
        <f>IF(N257="snížená",J257,0)</f>
        <v>0</v>
      </c>
      <c r="BG257" s="115">
        <f>IF(N257="zákl. přenesená",J257,0)</f>
        <v>0</v>
      </c>
      <c r="BH257" s="115">
        <f>IF(N257="sníž. přenesená",J257,0)</f>
        <v>0</v>
      </c>
      <c r="BI257" s="115">
        <f>IF(N257="nulová",J257,0)</f>
        <v>0</v>
      </c>
      <c r="BJ257" s="17" t="s">
        <v>86</v>
      </c>
      <c r="BK257" s="115">
        <f>ROUND(I257*H257,2)</f>
        <v>0</v>
      </c>
      <c r="BL257" s="17" t="s">
        <v>153</v>
      </c>
      <c r="BM257" s="222" t="s">
        <v>535</v>
      </c>
    </row>
    <row r="258" spans="1:65" s="2" customFormat="1" ht="11.25">
      <c r="A258" s="35"/>
      <c r="B258" s="36"/>
      <c r="C258" s="37"/>
      <c r="D258" s="223" t="s">
        <v>155</v>
      </c>
      <c r="E258" s="37"/>
      <c r="F258" s="224" t="s">
        <v>400</v>
      </c>
      <c r="G258" s="37"/>
      <c r="H258" s="37"/>
      <c r="I258" s="179"/>
      <c r="J258" s="37"/>
      <c r="K258" s="37"/>
      <c r="L258" s="38"/>
      <c r="M258" s="225"/>
      <c r="N258" s="226"/>
      <c r="O258" s="72"/>
      <c r="P258" s="72"/>
      <c r="Q258" s="72"/>
      <c r="R258" s="72"/>
      <c r="S258" s="72"/>
      <c r="T258" s="73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7" t="s">
        <v>155</v>
      </c>
      <c r="AU258" s="17" t="s">
        <v>88</v>
      </c>
    </row>
    <row r="259" spans="1:65" s="2" customFormat="1" ht="68.25">
      <c r="A259" s="35"/>
      <c r="B259" s="36"/>
      <c r="C259" s="37"/>
      <c r="D259" s="223" t="s">
        <v>258</v>
      </c>
      <c r="E259" s="37"/>
      <c r="F259" s="260" t="s">
        <v>402</v>
      </c>
      <c r="G259" s="37"/>
      <c r="H259" s="37"/>
      <c r="I259" s="179"/>
      <c r="J259" s="37"/>
      <c r="K259" s="37"/>
      <c r="L259" s="38"/>
      <c r="M259" s="225"/>
      <c r="N259" s="226"/>
      <c r="O259" s="72"/>
      <c r="P259" s="72"/>
      <c r="Q259" s="72"/>
      <c r="R259" s="72"/>
      <c r="S259" s="72"/>
      <c r="T259" s="73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7" t="s">
        <v>258</v>
      </c>
      <c r="AU259" s="17" t="s">
        <v>88</v>
      </c>
    </row>
    <row r="260" spans="1:65" s="13" customFormat="1" ht="11.25">
      <c r="B260" s="227"/>
      <c r="C260" s="228"/>
      <c r="D260" s="223" t="s">
        <v>157</v>
      </c>
      <c r="E260" s="229" t="s">
        <v>1</v>
      </c>
      <c r="F260" s="230" t="s">
        <v>86</v>
      </c>
      <c r="G260" s="228"/>
      <c r="H260" s="231">
        <v>1</v>
      </c>
      <c r="I260" s="232"/>
      <c r="J260" s="228"/>
      <c r="K260" s="228"/>
      <c r="L260" s="233"/>
      <c r="M260" s="234"/>
      <c r="N260" s="235"/>
      <c r="O260" s="235"/>
      <c r="P260" s="235"/>
      <c r="Q260" s="235"/>
      <c r="R260" s="235"/>
      <c r="S260" s="235"/>
      <c r="T260" s="236"/>
      <c r="AT260" s="237" t="s">
        <v>157</v>
      </c>
      <c r="AU260" s="237" t="s">
        <v>88</v>
      </c>
      <c r="AV260" s="13" t="s">
        <v>88</v>
      </c>
      <c r="AW260" s="13" t="s">
        <v>32</v>
      </c>
      <c r="AX260" s="13" t="s">
        <v>78</v>
      </c>
      <c r="AY260" s="237" t="s">
        <v>147</v>
      </c>
    </row>
    <row r="261" spans="1:65" s="14" customFormat="1" ht="11.25">
      <c r="B261" s="238"/>
      <c r="C261" s="239"/>
      <c r="D261" s="223" t="s">
        <v>157</v>
      </c>
      <c r="E261" s="240" t="s">
        <v>1</v>
      </c>
      <c r="F261" s="241" t="s">
        <v>159</v>
      </c>
      <c r="G261" s="239"/>
      <c r="H261" s="242">
        <v>1</v>
      </c>
      <c r="I261" s="243"/>
      <c r="J261" s="239"/>
      <c r="K261" s="239"/>
      <c r="L261" s="244"/>
      <c r="M261" s="245"/>
      <c r="N261" s="246"/>
      <c r="O261" s="246"/>
      <c r="P261" s="246"/>
      <c r="Q261" s="246"/>
      <c r="R261" s="246"/>
      <c r="S261" s="246"/>
      <c r="T261" s="247"/>
      <c r="AT261" s="248" t="s">
        <v>157</v>
      </c>
      <c r="AU261" s="248" t="s">
        <v>88</v>
      </c>
      <c r="AV261" s="14" t="s">
        <v>153</v>
      </c>
      <c r="AW261" s="14" t="s">
        <v>32</v>
      </c>
      <c r="AX261" s="14" t="s">
        <v>86</v>
      </c>
      <c r="AY261" s="248" t="s">
        <v>147</v>
      </c>
    </row>
    <row r="262" spans="1:65" s="2" customFormat="1" ht="16.5" customHeight="1">
      <c r="A262" s="35"/>
      <c r="B262" s="36"/>
      <c r="C262" s="210" t="s">
        <v>308</v>
      </c>
      <c r="D262" s="210" t="s">
        <v>149</v>
      </c>
      <c r="E262" s="211" t="s">
        <v>404</v>
      </c>
      <c r="F262" s="212" t="s">
        <v>405</v>
      </c>
      <c r="G262" s="213" t="s">
        <v>255</v>
      </c>
      <c r="H262" s="214">
        <v>1</v>
      </c>
      <c r="I262" s="215"/>
      <c r="J262" s="216">
        <f>ROUND(I262*H262,2)</f>
        <v>0</v>
      </c>
      <c r="K262" s="217"/>
      <c r="L262" s="38"/>
      <c r="M262" s="218" t="s">
        <v>1</v>
      </c>
      <c r="N262" s="219" t="s">
        <v>43</v>
      </c>
      <c r="O262" s="72"/>
      <c r="P262" s="220">
        <f>O262*H262</f>
        <v>0</v>
      </c>
      <c r="Q262" s="220">
        <v>10</v>
      </c>
      <c r="R262" s="220">
        <f>Q262*H262</f>
        <v>10</v>
      </c>
      <c r="S262" s="220">
        <v>0</v>
      </c>
      <c r="T262" s="221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2" t="s">
        <v>153</v>
      </c>
      <c r="AT262" s="222" t="s">
        <v>149</v>
      </c>
      <c r="AU262" s="222" t="s">
        <v>88</v>
      </c>
      <c r="AY262" s="17" t="s">
        <v>147</v>
      </c>
      <c r="BE262" s="115">
        <f>IF(N262="základní",J262,0)</f>
        <v>0</v>
      </c>
      <c r="BF262" s="115">
        <f>IF(N262="snížená",J262,0)</f>
        <v>0</v>
      </c>
      <c r="BG262" s="115">
        <f>IF(N262="zákl. přenesená",J262,0)</f>
        <v>0</v>
      </c>
      <c r="BH262" s="115">
        <f>IF(N262="sníž. přenesená",J262,0)</f>
        <v>0</v>
      </c>
      <c r="BI262" s="115">
        <f>IF(N262="nulová",J262,0)</f>
        <v>0</v>
      </c>
      <c r="BJ262" s="17" t="s">
        <v>86</v>
      </c>
      <c r="BK262" s="115">
        <f>ROUND(I262*H262,2)</f>
        <v>0</v>
      </c>
      <c r="BL262" s="17" t="s">
        <v>153</v>
      </c>
      <c r="BM262" s="222" t="s">
        <v>457</v>
      </c>
    </row>
    <row r="263" spans="1:65" s="2" customFormat="1" ht="78">
      <c r="A263" s="35"/>
      <c r="B263" s="36"/>
      <c r="C263" s="37"/>
      <c r="D263" s="223" t="s">
        <v>155</v>
      </c>
      <c r="E263" s="37"/>
      <c r="F263" s="224" t="s">
        <v>458</v>
      </c>
      <c r="G263" s="37"/>
      <c r="H263" s="37"/>
      <c r="I263" s="179"/>
      <c r="J263" s="37"/>
      <c r="K263" s="37"/>
      <c r="L263" s="38"/>
      <c r="M263" s="225"/>
      <c r="N263" s="226"/>
      <c r="O263" s="72"/>
      <c r="P263" s="72"/>
      <c r="Q263" s="72"/>
      <c r="R263" s="72"/>
      <c r="S263" s="72"/>
      <c r="T263" s="73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7" t="s">
        <v>155</v>
      </c>
      <c r="AU263" s="17" t="s">
        <v>88</v>
      </c>
    </row>
    <row r="264" spans="1:65" s="13" customFormat="1" ht="11.25">
      <c r="B264" s="227"/>
      <c r="C264" s="228"/>
      <c r="D264" s="223" t="s">
        <v>157</v>
      </c>
      <c r="E264" s="229" t="s">
        <v>1</v>
      </c>
      <c r="F264" s="230" t="s">
        <v>86</v>
      </c>
      <c r="G264" s="228"/>
      <c r="H264" s="231">
        <v>1</v>
      </c>
      <c r="I264" s="232"/>
      <c r="J264" s="228"/>
      <c r="K264" s="228"/>
      <c r="L264" s="233"/>
      <c r="M264" s="234"/>
      <c r="N264" s="235"/>
      <c r="O264" s="235"/>
      <c r="P264" s="235"/>
      <c r="Q264" s="235"/>
      <c r="R264" s="235"/>
      <c r="S264" s="235"/>
      <c r="T264" s="236"/>
      <c r="AT264" s="237" t="s">
        <v>157</v>
      </c>
      <c r="AU264" s="237" t="s">
        <v>88</v>
      </c>
      <c r="AV264" s="13" t="s">
        <v>88</v>
      </c>
      <c r="AW264" s="13" t="s">
        <v>32</v>
      </c>
      <c r="AX264" s="13" t="s">
        <v>78</v>
      </c>
      <c r="AY264" s="237" t="s">
        <v>147</v>
      </c>
    </row>
    <row r="265" spans="1:65" s="14" customFormat="1" ht="11.25">
      <c r="B265" s="238"/>
      <c r="C265" s="239"/>
      <c r="D265" s="223" t="s">
        <v>157</v>
      </c>
      <c r="E265" s="240" t="s">
        <v>1</v>
      </c>
      <c r="F265" s="241" t="s">
        <v>159</v>
      </c>
      <c r="G265" s="239"/>
      <c r="H265" s="242">
        <v>1</v>
      </c>
      <c r="I265" s="243"/>
      <c r="J265" s="239"/>
      <c r="K265" s="239"/>
      <c r="L265" s="244"/>
      <c r="M265" s="245"/>
      <c r="N265" s="246"/>
      <c r="O265" s="246"/>
      <c r="P265" s="246"/>
      <c r="Q265" s="246"/>
      <c r="R265" s="246"/>
      <c r="S265" s="246"/>
      <c r="T265" s="247"/>
      <c r="AT265" s="248" t="s">
        <v>157</v>
      </c>
      <c r="AU265" s="248" t="s">
        <v>88</v>
      </c>
      <c r="AV265" s="14" t="s">
        <v>153</v>
      </c>
      <c r="AW265" s="14" t="s">
        <v>32</v>
      </c>
      <c r="AX265" s="14" t="s">
        <v>86</v>
      </c>
      <c r="AY265" s="248" t="s">
        <v>147</v>
      </c>
    </row>
    <row r="266" spans="1:65" s="12" customFormat="1" ht="22.9" customHeight="1">
      <c r="B266" s="194"/>
      <c r="C266" s="195"/>
      <c r="D266" s="196" t="s">
        <v>77</v>
      </c>
      <c r="E266" s="208" t="s">
        <v>408</v>
      </c>
      <c r="F266" s="208" t="s">
        <v>409</v>
      </c>
      <c r="G266" s="195"/>
      <c r="H266" s="195"/>
      <c r="I266" s="198"/>
      <c r="J266" s="209">
        <f>BK266</f>
        <v>0</v>
      </c>
      <c r="K266" s="195"/>
      <c r="L266" s="200"/>
      <c r="M266" s="201"/>
      <c r="N266" s="202"/>
      <c r="O266" s="202"/>
      <c r="P266" s="203">
        <f>SUM(P267:P268)</f>
        <v>0</v>
      </c>
      <c r="Q266" s="202"/>
      <c r="R266" s="203">
        <f>SUM(R267:R268)</f>
        <v>0</v>
      </c>
      <c r="S266" s="202"/>
      <c r="T266" s="204">
        <f>SUM(T267:T268)</f>
        <v>0</v>
      </c>
      <c r="AR266" s="205" t="s">
        <v>86</v>
      </c>
      <c r="AT266" s="206" t="s">
        <v>77</v>
      </c>
      <c r="AU266" s="206" t="s">
        <v>86</v>
      </c>
      <c r="AY266" s="205" t="s">
        <v>147</v>
      </c>
      <c r="BK266" s="207">
        <f>SUM(BK267:BK268)</f>
        <v>0</v>
      </c>
    </row>
    <row r="267" spans="1:65" s="2" customFormat="1" ht="16.5" customHeight="1">
      <c r="A267" s="35"/>
      <c r="B267" s="36"/>
      <c r="C267" s="210" t="s">
        <v>317</v>
      </c>
      <c r="D267" s="210" t="s">
        <v>149</v>
      </c>
      <c r="E267" s="211" t="s">
        <v>411</v>
      </c>
      <c r="F267" s="212" t="s">
        <v>412</v>
      </c>
      <c r="G267" s="213" t="s">
        <v>413</v>
      </c>
      <c r="H267" s="214">
        <v>1422.94</v>
      </c>
      <c r="I267" s="215"/>
      <c r="J267" s="216">
        <f>ROUND(I267*H267,2)</f>
        <v>0</v>
      </c>
      <c r="K267" s="217"/>
      <c r="L267" s="38"/>
      <c r="M267" s="218" t="s">
        <v>1</v>
      </c>
      <c r="N267" s="219" t="s">
        <v>43</v>
      </c>
      <c r="O267" s="72"/>
      <c r="P267" s="220">
        <f>O267*H267</f>
        <v>0</v>
      </c>
      <c r="Q267" s="220">
        <v>0</v>
      </c>
      <c r="R267" s="220">
        <f>Q267*H267</f>
        <v>0</v>
      </c>
      <c r="S267" s="220">
        <v>0</v>
      </c>
      <c r="T267" s="221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2" t="s">
        <v>153</v>
      </c>
      <c r="AT267" s="222" t="s">
        <v>149</v>
      </c>
      <c r="AU267" s="222" t="s">
        <v>88</v>
      </c>
      <c r="AY267" s="17" t="s">
        <v>147</v>
      </c>
      <c r="BE267" s="115">
        <f>IF(N267="základní",J267,0)</f>
        <v>0</v>
      </c>
      <c r="BF267" s="115">
        <f>IF(N267="snížená",J267,0)</f>
        <v>0</v>
      </c>
      <c r="BG267" s="115">
        <f>IF(N267="zákl. přenesená",J267,0)</f>
        <v>0</v>
      </c>
      <c r="BH267" s="115">
        <f>IF(N267="sníž. přenesená",J267,0)</f>
        <v>0</v>
      </c>
      <c r="BI267" s="115">
        <f>IF(N267="nulová",J267,0)</f>
        <v>0</v>
      </c>
      <c r="BJ267" s="17" t="s">
        <v>86</v>
      </c>
      <c r="BK267" s="115">
        <f>ROUND(I267*H267,2)</f>
        <v>0</v>
      </c>
      <c r="BL267" s="17" t="s">
        <v>153</v>
      </c>
      <c r="BM267" s="222" t="s">
        <v>459</v>
      </c>
    </row>
    <row r="268" spans="1:65" s="2" customFormat="1" ht="19.5">
      <c r="A268" s="35"/>
      <c r="B268" s="36"/>
      <c r="C268" s="37"/>
      <c r="D268" s="223" t="s">
        <v>155</v>
      </c>
      <c r="E268" s="37"/>
      <c r="F268" s="224" t="s">
        <v>415</v>
      </c>
      <c r="G268" s="37"/>
      <c r="H268" s="37"/>
      <c r="I268" s="179"/>
      <c r="J268" s="37"/>
      <c r="K268" s="37"/>
      <c r="L268" s="38"/>
      <c r="M268" s="272"/>
      <c r="N268" s="273"/>
      <c r="O268" s="274"/>
      <c r="P268" s="274"/>
      <c r="Q268" s="274"/>
      <c r="R268" s="274"/>
      <c r="S268" s="274"/>
      <c r="T268" s="275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7" t="s">
        <v>155</v>
      </c>
      <c r="AU268" s="17" t="s">
        <v>88</v>
      </c>
    </row>
    <row r="269" spans="1:65" s="2" customFormat="1" ht="6.95" customHeight="1">
      <c r="A269" s="35"/>
      <c r="B269" s="55"/>
      <c r="C269" s="56"/>
      <c r="D269" s="56"/>
      <c r="E269" s="56"/>
      <c r="F269" s="56"/>
      <c r="G269" s="56"/>
      <c r="H269" s="56"/>
      <c r="I269" s="56"/>
      <c r="J269" s="56"/>
      <c r="K269" s="56"/>
      <c r="L269" s="38"/>
      <c r="M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</row>
  </sheetData>
  <autoFilter ref="C130:K268" xr:uid="{00000000-0009-0000-0000-000003000000}"/>
  <mergeCells count="14">
    <mergeCell ref="D109:F109"/>
    <mergeCell ref="E121:H121"/>
    <mergeCell ref="E123:H123"/>
    <mergeCell ref="L2:V2"/>
    <mergeCell ref="E87:H87"/>
    <mergeCell ref="D105:F105"/>
    <mergeCell ref="D106:F106"/>
    <mergeCell ref="D107:F107"/>
    <mergeCell ref="D108:F10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4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7" t="s">
        <v>97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20"/>
      <c r="AT3" s="17" t="s">
        <v>88</v>
      </c>
    </row>
    <row r="4" spans="1:46" s="1" customFormat="1" ht="24.95" customHeight="1">
      <c r="B4" s="20"/>
      <c r="D4" s="124" t="s">
        <v>110</v>
      </c>
      <c r="L4" s="20"/>
      <c r="M4" s="125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6" t="s">
        <v>16</v>
      </c>
      <c r="L6" s="20"/>
    </row>
    <row r="7" spans="1:46" s="1" customFormat="1" ht="26.25" customHeight="1">
      <c r="B7" s="20"/>
      <c r="E7" s="323" t="str">
        <f>'Rekapitulace stavby'!K6</f>
        <v>Dyje, rovnovážná dynamika odtokových poměrů - napojení odstavených ramen D20 a D21</v>
      </c>
      <c r="F7" s="324"/>
      <c r="G7" s="324"/>
      <c r="H7" s="324"/>
      <c r="L7" s="20"/>
    </row>
    <row r="8" spans="1:46" s="2" customFormat="1" ht="12" customHeight="1">
      <c r="A8" s="35"/>
      <c r="B8" s="38"/>
      <c r="C8" s="35"/>
      <c r="D8" s="126" t="s">
        <v>111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25" t="s">
        <v>536</v>
      </c>
      <c r="F9" s="326"/>
      <c r="G9" s="326"/>
      <c r="H9" s="32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6" t="s">
        <v>18</v>
      </c>
      <c r="E11" s="35"/>
      <c r="F11" s="127" t="s">
        <v>1</v>
      </c>
      <c r="G11" s="35"/>
      <c r="H11" s="35"/>
      <c r="I11" s="126" t="s">
        <v>19</v>
      </c>
      <c r="J11" s="12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6" t="s">
        <v>20</v>
      </c>
      <c r="E12" s="35"/>
      <c r="F12" s="127" t="s">
        <v>21</v>
      </c>
      <c r="G12" s="35"/>
      <c r="H12" s="35"/>
      <c r="I12" s="126" t="s">
        <v>22</v>
      </c>
      <c r="J12" s="128" t="str">
        <f>'Rekapitulace stavby'!AN8</f>
        <v>5. 11. 2022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6" t="s">
        <v>24</v>
      </c>
      <c r="E14" s="35"/>
      <c r="F14" s="35"/>
      <c r="G14" s="35"/>
      <c r="H14" s="35"/>
      <c r="I14" s="126" t="s">
        <v>25</v>
      </c>
      <c r="J14" s="12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27" t="s">
        <v>26</v>
      </c>
      <c r="F15" s="35"/>
      <c r="G15" s="35"/>
      <c r="H15" s="35"/>
      <c r="I15" s="126" t="s">
        <v>27</v>
      </c>
      <c r="J15" s="12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6" t="s">
        <v>28</v>
      </c>
      <c r="E17" s="35"/>
      <c r="F17" s="35"/>
      <c r="G17" s="35"/>
      <c r="H17" s="35"/>
      <c r="I17" s="126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27" t="str">
        <f>'Rekapitulace stavby'!E14</f>
        <v>Vyplň údaj</v>
      </c>
      <c r="F18" s="328"/>
      <c r="G18" s="328"/>
      <c r="H18" s="328"/>
      <c r="I18" s="126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6" t="s">
        <v>30</v>
      </c>
      <c r="E20" s="35"/>
      <c r="F20" s="35"/>
      <c r="G20" s="35"/>
      <c r="H20" s="35"/>
      <c r="I20" s="126" t="s">
        <v>25</v>
      </c>
      <c r="J20" s="127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27" t="s">
        <v>31</v>
      </c>
      <c r="F21" s="35"/>
      <c r="G21" s="35"/>
      <c r="H21" s="35"/>
      <c r="I21" s="126" t="s">
        <v>27</v>
      </c>
      <c r="J21" s="127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6" t="s">
        <v>33</v>
      </c>
      <c r="E23" s="35"/>
      <c r="F23" s="35"/>
      <c r="G23" s="35"/>
      <c r="H23" s="35"/>
      <c r="I23" s="126" t="s">
        <v>25</v>
      </c>
      <c r="J23" s="12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27" t="str">
        <f>IF('Rekapitulace stavby'!E20="","",'Rekapitulace stavby'!E20)</f>
        <v xml:space="preserve"> </v>
      </c>
      <c r="F24" s="35"/>
      <c r="G24" s="35"/>
      <c r="H24" s="35"/>
      <c r="I24" s="126" t="s">
        <v>27</v>
      </c>
      <c r="J24" s="12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6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9"/>
      <c r="B27" s="130"/>
      <c r="C27" s="129"/>
      <c r="D27" s="129"/>
      <c r="E27" s="329" t="s">
        <v>1</v>
      </c>
      <c r="F27" s="329"/>
      <c r="G27" s="329"/>
      <c r="H27" s="329"/>
      <c r="I27" s="129"/>
      <c r="J27" s="129"/>
      <c r="K27" s="129"/>
      <c r="L27" s="131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</row>
    <row r="28" spans="1:31" s="2" customFormat="1" ht="6.95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132"/>
      <c r="E29" s="132"/>
      <c r="F29" s="132"/>
      <c r="G29" s="132"/>
      <c r="H29" s="132"/>
      <c r="I29" s="132"/>
      <c r="J29" s="132"/>
      <c r="K29" s="132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4.45" customHeight="1">
      <c r="A30" s="35"/>
      <c r="B30" s="38"/>
      <c r="C30" s="35"/>
      <c r="D30" s="127" t="s">
        <v>113</v>
      </c>
      <c r="E30" s="35"/>
      <c r="F30" s="35"/>
      <c r="G30" s="35"/>
      <c r="H30" s="35"/>
      <c r="I30" s="35"/>
      <c r="J30" s="133">
        <f>J96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14.45" customHeight="1">
      <c r="A31" s="35"/>
      <c r="B31" s="38"/>
      <c r="C31" s="35"/>
      <c r="D31" s="134" t="s">
        <v>104</v>
      </c>
      <c r="E31" s="35"/>
      <c r="F31" s="35"/>
      <c r="G31" s="35"/>
      <c r="H31" s="35"/>
      <c r="I31" s="35"/>
      <c r="J31" s="133">
        <f>J103</f>
        <v>0</v>
      </c>
      <c r="K31" s="3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38"/>
      <c r="C32" s="35"/>
      <c r="D32" s="135" t="s">
        <v>38</v>
      </c>
      <c r="E32" s="35"/>
      <c r="F32" s="35"/>
      <c r="G32" s="35"/>
      <c r="H32" s="35"/>
      <c r="I32" s="35"/>
      <c r="J32" s="136">
        <f>ROUND(J30 + J31,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2"/>
      <c r="E33" s="132"/>
      <c r="F33" s="132"/>
      <c r="G33" s="132"/>
      <c r="H33" s="132"/>
      <c r="I33" s="132"/>
      <c r="J33" s="132"/>
      <c r="K33" s="132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35"/>
      <c r="F34" s="137" t="s">
        <v>40</v>
      </c>
      <c r="G34" s="35"/>
      <c r="H34" s="35"/>
      <c r="I34" s="137" t="s">
        <v>39</v>
      </c>
      <c r="J34" s="137" t="s">
        <v>41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38"/>
      <c r="C35" s="35"/>
      <c r="D35" s="138" t="s">
        <v>42</v>
      </c>
      <c r="E35" s="126" t="s">
        <v>43</v>
      </c>
      <c r="F35" s="139">
        <f>ROUND((SUM(BE103:BE110) + SUM(BE130:BE246)),  2)</f>
        <v>0</v>
      </c>
      <c r="G35" s="35"/>
      <c r="H35" s="35"/>
      <c r="I35" s="140">
        <v>0.21</v>
      </c>
      <c r="J35" s="139">
        <f>ROUND(((SUM(BE103:BE110) + SUM(BE130:BE246))*I35),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126" t="s">
        <v>44</v>
      </c>
      <c r="F36" s="139">
        <f>ROUND((SUM(BF103:BF110) + SUM(BF130:BF246)),  2)</f>
        <v>0</v>
      </c>
      <c r="G36" s="35"/>
      <c r="H36" s="35"/>
      <c r="I36" s="140">
        <v>0.12</v>
      </c>
      <c r="J36" s="139">
        <f>ROUND(((SUM(BF103:BF110) + SUM(BF130:BF246))*I36),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6" t="s">
        <v>45</v>
      </c>
      <c r="F37" s="139">
        <f>ROUND((SUM(BG103:BG110) + SUM(BG130:BG246)),  2)</f>
        <v>0</v>
      </c>
      <c r="G37" s="35"/>
      <c r="H37" s="35"/>
      <c r="I37" s="140">
        <v>0.21</v>
      </c>
      <c r="J37" s="139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38"/>
      <c r="C38" s="35"/>
      <c r="D38" s="35"/>
      <c r="E38" s="126" t="s">
        <v>46</v>
      </c>
      <c r="F38" s="139">
        <f>ROUND((SUM(BH103:BH110) + SUM(BH130:BH246)),  2)</f>
        <v>0</v>
      </c>
      <c r="G38" s="35"/>
      <c r="H38" s="35"/>
      <c r="I38" s="140">
        <v>0.12</v>
      </c>
      <c r="J38" s="139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26" t="s">
        <v>47</v>
      </c>
      <c r="F39" s="139">
        <f>ROUND((SUM(BI103:BI110) + SUM(BI130:BI246)),  2)</f>
        <v>0</v>
      </c>
      <c r="G39" s="35"/>
      <c r="H39" s="35"/>
      <c r="I39" s="140">
        <v>0</v>
      </c>
      <c r="J39" s="139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38"/>
      <c r="C41" s="141"/>
      <c r="D41" s="142" t="s">
        <v>48</v>
      </c>
      <c r="E41" s="143"/>
      <c r="F41" s="143"/>
      <c r="G41" s="144" t="s">
        <v>49</v>
      </c>
      <c r="H41" s="145" t="s">
        <v>50</v>
      </c>
      <c r="I41" s="143"/>
      <c r="J41" s="146">
        <f>SUM(J32:J39)</f>
        <v>0</v>
      </c>
      <c r="K41" s="147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38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8" t="s">
        <v>51</v>
      </c>
      <c r="E50" s="149"/>
      <c r="F50" s="149"/>
      <c r="G50" s="148" t="s">
        <v>52</v>
      </c>
      <c r="H50" s="149"/>
      <c r="I50" s="149"/>
      <c r="J50" s="149"/>
      <c r="K50" s="149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0" t="s">
        <v>53</v>
      </c>
      <c r="E61" s="151"/>
      <c r="F61" s="152" t="s">
        <v>54</v>
      </c>
      <c r="G61" s="150" t="s">
        <v>53</v>
      </c>
      <c r="H61" s="151"/>
      <c r="I61" s="151"/>
      <c r="J61" s="153" t="s">
        <v>54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48" t="s">
        <v>55</v>
      </c>
      <c r="E65" s="154"/>
      <c r="F65" s="154"/>
      <c r="G65" s="148" t="s">
        <v>56</v>
      </c>
      <c r="H65" s="154"/>
      <c r="I65" s="154"/>
      <c r="J65" s="154"/>
      <c r="K65" s="154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0" t="s">
        <v>53</v>
      </c>
      <c r="E76" s="151"/>
      <c r="F76" s="152" t="s">
        <v>54</v>
      </c>
      <c r="G76" s="150" t="s">
        <v>53</v>
      </c>
      <c r="H76" s="151"/>
      <c r="I76" s="151"/>
      <c r="J76" s="153" t="s">
        <v>54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114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30" t="str">
        <f>E7</f>
        <v>Dyje, rovnovážná dynamika odtokových poměrů - napojení odstavených ramen D20 a D21</v>
      </c>
      <c r="F85" s="331"/>
      <c r="G85" s="331"/>
      <c r="H85" s="33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111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6" t="str">
        <f>E9</f>
        <v>SO-04 - Dosypání ochranné hráze</v>
      </c>
      <c r="F87" s="332"/>
      <c r="G87" s="332"/>
      <c r="H87" s="33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20</v>
      </c>
      <c r="D89" s="37"/>
      <c r="E89" s="37"/>
      <c r="F89" s="27" t="str">
        <f>F12</f>
        <v>Břeclav</v>
      </c>
      <c r="G89" s="37"/>
      <c r="H89" s="37"/>
      <c r="I89" s="29" t="s">
        <v>22</v>
      </c>
      <c r="J89" s="67" t="str">
        <f>IF(J12="","",J12)</f>
        <v>5. 11. 2022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24</v>
      </c>
      <c r="D91" s="37"/>
      <c r="E91" s="37"/>
      <c r="F91" s="27" t="str">
        <f>E15</f>
        <v>Povodí Moravy, s.p.</v>
      </c>
      <c r="G91" s="37"/>
      <c r="H91" s="37"/>
      <c r="I91" s="29" t="s">
        <v>30</v>
      </c>
      <c r="J91" s="32" t="str">
        <f>E21</f>
        <v>Ing. Adam Balažovič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28</v>
      </c>
      <c r="D92" s="37"/>
      <c r="E92" s="37"/>
      <c r="F92" s="27" t="str">
        <f>IF(E18="","",E18)</f>
        <v>Vyplň údaj</v>
      </c>
      <c r="G92" s="37"/>
      <c r="H92" s="37"/>
      <c r="I92" s="29" t="s">
        <v>33</v>
      </c>
      <c r="J92" s="32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9" t="s">
        <v>115</v>
      </c>
      <c r="D94" s="120"/>
      <c r="E94" s="120"/>
      <c r="F94" s="120"/>
      <c r="G94" s="120"/>
      <c r="H94" s="120"/>
      <c r="I94" s="120"/>
      <c r="J94" s="160" t="s">
        <v>116</v>
      </c>
      <c r="K94" s="120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117</v>
      </c>
      <c r="D96" s="37"/>
      <c r="E96" s="37"/>
      <c r="F96" s="37"/>
      <c r="G96" s="37"/>
      <c r="H96" s="37"/>
      <c r="I96" s="37"/>
      <c r="J96" s="85">
        <f>J130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118</v>
      </c>
    </row>
    <row r="97" spans="1:65" s="9" customFormat="1" ht="24.95" customHeight="1">
      <c r="B97" s="162"/>
      <c r="C97" s="163"/>
      <c r="D97" s="164" t="s">
        <v>119</v>
      </c>
      <c r="E97" s="165"/>
      <c r="F97" s="165"/>
      <c r="G97" s="165"/>
      <c r="H97" s="165"/>
      <c r="I97" s="165"/>
      <c r="J97" s="166">
        <f>J131</f>
        <v>0</v>
      </c>
      <c r="K97" s="163"/>
      <c r="L97" s="167"/>
    </row>
    <row r="98" spans="1:65" s="10" customFormat="1" ht="19.899999999999999" customHeight="1">
      <c r="B98" s="168"/>
      <c r="C98" s="169"/>
      <c r="D98" s="170" t="s">
        <v>120</v>
      </c>
      <c r="E98" s="171"/>
      <c r="F98" s="171"/>
      <c r="G98" s="171"/>
      <c r="H98" s="171"/>
      <c r="I98" s="171"/>
      <c r="J98" s="172">
        <f>J132</f>
        <v>0</v>
      </c>
      <c r="K98" s="169"/>
      <c r="L98" s="173"/>
    </row>
    <row r="99" spans="1:65" s="10" customFormat="1" ht="19.899999999999999" customHeight="1">
      <c r="B99" s="168"/>
      <c r="C99" s="169"/>
      <c r="D99" s="170" t="s">
        <v>122</v>
      </c>
      <c r="E99" s="171"/>
      <c r="F99" s="171"/>
      <c r="G99" s="171"/>
      <c r="H99" s="171"/>
      <c r="I99" s="171"/>
      <c r="J99" s="172">
        <f>J233</f>
        <v>0</v>
      </c>
      <c r="K99" s="169"/>
      <c r="L99" s="173"/>
    </row>
    <row r="100" spans="1:65" s="10" customFormat="1" ht="19.899999999999999" customHeight="1">
      <c r="B100" s="168"/>
      <c r="C100" s="169"/>
      <c r="D100" s="170" t="s">
        <v>123</v>
      </c>
      <c r="E100" s="171"/>
      <c r="F100" s="171"/>
      <c r="G100" s="171"/>
      <c r="H100" s="171"/>
      <c r="I100" s="171"/>
      <c r="J100" s="172">
        <f>J244</f>
        <v>0</v>
      </c>
      <c r="K100" s="169"/>
      <c r="L100" s="173"/>
    </row>
    <row r="101" spans="1:65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65" s="2" customFormat="1" ht="6.9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65" s="2" customFormat="1" ht="29.25" customHeight="1">
      <c r="A103" s="35"/>
      <c r="B103" s="36"/>
      <c r="C103" s="161" t="s">
        <v>124</v>
      </c>
      <c r="D103" s="37"/>
      <c r="E103" s="37"/>
      <c r="F103" s="37"/>
      <c r="G103" s="37"/>
      <c r="H103" s="37"/>
      <c r="I103" s="37"/>
      <c r="J103" s="174">
        <f>ROUND(J104 + J105 + J106 + J107 + J108 + J109,2)</f>
        <v>0</v>
      </c>
      <c r="K103" s="37"/>
      <c r="L103" s="52"/>
      <c r="N103" s="175" t="s">
        <v>42</v>
      </c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65" s="2" customFormat="1" ht="18" customHeight="1">
      <c r="A104" s="35"/>
      <c r="B104" s="36"/>
      <c r="C104" s="37"/>
      <c r="D104" s="298" t="s">
        <v>125</v>
      </c>
      <c r="E104" s="295"/>
      <c r="F104" s="295"/>
      <c r="G104" s="37"/>
      <c r="H104" s="37"/>
      <c r="I104" s="37"/>
      <c r="J104" s="111">
        <v>0</v>
      </c>
      <c r="K104" s="37"/>
      <c r="L104" s="176"/>
      <c r="M104" s="177"/>
      <c r="N104" s="178" t="s">
        <v>43</v>
      </c>
      <c r="O104" s="177"/>
      <c r="P104" s="177"/>
      <c r="Q104" s="177"/>
      <c r="R104" s="177"/>
      <c r="S104" s="179"/>
      <c r="T104" s="179"/>
      <c r="U104" s="179"/>
      <c r="V104" s="179"/>
      <c r="W104" s="179"/>
      <c r="X104" s="179"/>
      <c r="Y104" s="179"/>
      <c r="Z104" s="179"/>
      <c r="AA104" s="179"/>
      <c r="AB104" s="179"/>
      <c r="AC104" s="179"/>
      <c r="AD104" s="179"/>
      <c r="AE104" s="179"/>
      <c r="AF104" s="177"/>
      <c r="AG104" s="177"/>
      <c r="AH104" s="177"/>
      <c r="AI104" s="177"/>
      <c r="AJ104" s="177"/>
      <c r="AK104" s="177"/>
      <c r="AL104" s="177"/>
      <c r="AM104" s="177"/>
      <c r="AN104" s="177"/>
      <c r="AO104" s="177"/>
      <c r="AP104" s="177"/>
      <c r="AQ104" s="177"/>
      <c r="AR104" s="177"/>
      <c r="AS104" s="177"/>
      <c r="AT104" s="177"/>
      <c r="AU104" s="177"/>
      <c r="AV104" s="177"/>
      <c r="AW104" s="177"/>
      <c r="AX104" s="177"/>
      <c r="AY104" s="180" t="s">
        <v>98</v>
      </c>
      <c r="AZ104" s="177"/>
      <c r="BA104" s="177"/>
      <c r="BB104" s="177"/>
      <c r="BC104" s="177"/>
      <c r="BD104" s="177"/>
      <c r="BE104" s="181">
        <f t="shared" ref="BE104:BE109" si="0">IF(N104="základní",J104,0)</f>
        <v>0</v>
      </c>
      <c r="BF104" s="181">
        <f t="shared" ref="BF104:BF109" si="1">IF(N104="snížená",J104,0)</f>
        <v>0</v>
      </c>
      <c r="BG104" s="181">
        <f t="shared" ref="BG104:BG109" si="2">IF(N104="zákl. přenesená",J104,0)</f>
        <v>0</v>
      </c>
      <c r="BH104" s="181">
        <f t="shared" ref="BH104:BH109" si="3">IF(N104="sníž. přenesená",J104,0)</f>
        <v>0</v>
      </c>
      <c r="BI104" s="181">
        <f t="shared" ref="BI104:BI109" si="4">IF(N104="nulová",J104,0)</f>
        <v>0</v>
      </c>
      <c r="BJ104" s="180" t="s">
        <v>86</v>
      </c>
      <c r="BK104" s="177"/>
      <c r="BL104" s="177"/>
      <c r="BM104" s="177"/>
    </row>
    <row r="105" spans="1:65" s="2" customFormat="1" ht="18" customHeight="1">
      <c r="A105" s="35"/>
      <c r="B105" s="36"/>
      <c r="C105" s="37"/>
      <c r="D105" s="298" t="s">
        <v>126</v>
      </c>
      <c r="E105" s="295"/>
      <c r="F105" s="295"/>
      <c r="G105" s="37"/>
      <c r="H105" s="37"/>
      <c r="I105" s="37"/>
      <c r="J105" s="111">
        <v>0</v>
      </c>
      <c r="K105" s="37"/>
      <c r="L105" s="176"/>
      <c r="M105" s="177"/>
      <c r="N105" s="178" t="s">
        <v>43</v>
      </c>
      <c r="O105" s="177"/>
      <c r="P105" s="177"/>
      <c r="Q105" s="177"/>
      <c r="R105" s="177"/>
      <c r="S105" s="179"/>
      <c r="T105" s="179"/>
      <c r="U105" s="179"/>
      <c r="V105" s="179"/>
      <c r="W105" s="179"/>
      <c r="X105" s="179"/>
      <c r="Y105" s="179"/>
      <c r="Z105" s="179"/>
      <c r="AA105" s="179"/>
      <c r="AB105" s="179"/>
      <c r="AC105" s="179"/>
      <c r="AD105" s="179"/>
      <c r="AE105" s="179"/>
      <c r="AF105" s="177"/>
      <c r="AG105" s="177"/>
      <c r="AH105" s="177"/>
      <c r="AI105" s="177"/>
      <c r="AJ105" s="177"/>
      <c r="AK105" s="177"/>
      <c r="AL105" s="177"/>
      <c r="AM105" s="177"/>
      <c r="AN105" s="177"/>
      <c r="AO105" s="177"/>
      <c r="AP105" s="177"/>
      <c r="AQ105" s="177"/>
      <c r="AR105" s="177"/>
      <c r="AS105" s="177"/>
      <c r="AT105" s="177"/>
      <c r="AU105" s="177"/>
      <c r="AV105" s="177"/>
      <c r="AW105" s="177"/>
      <c r="AX105" s="177"/>
      <c r="AY105" s="180" t="s">
        <v>98</v>
      </c>
      <c r="AZ105" s="177"/>
      <c r="BA105" s="177"/>
      <c r="BB105" s="177"/>
      <c r="BC105" s="177"/>
      <c r="BD105" s="177"/>
      <c r="BE105" s="181">
        <f t="shared" si="0"/>
        <v>0</v>
      </c>
      <c r="BF105" s="181">
        <f t="shared" si="1"/>
        <v>0</v>
      </c>
      <c r="BG105" s="181">
        <f t="shared" si="2"/>
        <v>0</v>
      </c>
      <c r="BH105" s="181">
        <f t="shared" si="3"/>
        <v>0</v>
      </c>
      <c r="BI105" s="181">
        <f t="shared" si="4"/>
        <v>0</v>
      </c>
      <c r="BJ105" s="180" t="s">
        <v>86</v>
      </c>
      <c r="BK105" s="177"/>
      <c r="BL105" s="177"/>
      <c r="BM105" s="177"/>
    </row>
    <row r="106" spans="1:65" s="2" customFormat="1" ht="18" customHeight="1">
      <c r="A106" s="35"/>
      <c r="B106" s="36"/>
      <c r="C106" s="37"/>
      <c r="D106" s="298" t="s">
        <v>127</v>
      </c>
      <c r="E106" s="295"/>
      <c r="F106" s="295"/>
      <c r="G106" s="37"/>
      <c r="H106" s="37"/>
      <c r="I106" s="37"/>
      <c r="J106" s="111">
        <v>0</v>
      </c>
      <c r="K106" s="37"/>
      <c r="L106" s="176"/>
      <c r="M106" s="177"/>
      <c r="N106" s="178" t="s">
        <v>43</v>
      </c>
      <c r="O106" s="177"/>
      <c r="P106" s="177"/>
      <c r="Q106" s="177"/>
      <c r="R106" s="177"/>
      <c r="S106" s="179"/>
      <c r="T106" s="179"/>
      <c r="U106" s="179"/>
      <c r="V106" s="179"/>
      <c r="W106" s="179"/>
      <c r="X106" s="179"/>
      <c r="Y106" s="179"/>
      <c r="Z106" s="179"/>
      <c r="AA106" s="179"/>
      <c r="AB106" s="179"/>
      <c r="AC106" s="179"/>
      <c r="AD106" s="179"/>
      <c r="AE106" s="179"/>
      <c r="AF106" s="177"/>
      <c r="AG106" s="177"/>
      <c r="AH106" s="177"/>
      <c r="AI106" s="177"/>
      <c r="AJ106" s="177"/>
      <c r="AK106" s="177"/>
      <c r="AL106" s="177"/>
      <c r="AM106" s="177"/>
      <c r="AN106" s="177"/>
      <c r="AO106" s="177"/>
      <c r="AP106" s="177"/>
      <c r="AQ106" s="177"/>
      <c r="AR106" s="177"/>
      <c r="AS106" s="177"/>
      <c r="AT106" s="177"/>
      <c r="AU106" s="177"/>
      <c r="AV106" s="177"/>
      <c r="AW106" s="177"/>
      <c r="AX106" s="177"/>
      <c r="AY106" s="180" t="s">
        <v>98</v>
      </c>
      <c r="AZ106" s="177"/>
      <c r="BA106" s="177"/>
      <c r="BB106" s="177"/>
      <c r="BC106" s="177"/>
      <c r="BD106" s="177"/>
      <c r="BE106" s="181">
        <f t="shared" si="0"/>
        <v>0</v>
      </c>
      <c r="BF106" s="181">
        <f t="shared" si="1"/>
        <v>0</v>
      </c>
      <c r="BG106" s="181">
        <f t="shared" si="2"/>
        <v>0</v>
      </c>
      <c r="BH106" s="181">
        <f t="shared" si="3"/>
        <v>0</v>
      </c>
      <c r="BI106" s="181">
        <f t="shared" si="4"/>
        <v>0</v>
      </c>
      <c r="BJ106" s="180" t="s">
        <v>86</v>
      </c>
      <c r="BK106" s="177"/>
      <c r="BL106" s="177"/>
      <c r="BM106" s="177"/>
    </row>
    <row r="107" spans="1:65" s="2" customFormat="1" ht="18" customHeight="1">
      <c r="A107" s="35"/>
      <c r="B107" s="36"/>
      <c r="C107" s="37"/>
      <c r="D107" s="298" t="s">
        <v>128</v>
      </c>
      <c r="E107" s="295"/>
      <c r="F107" s="295"/>
      <c r="G107" s="37"/>
      <c r="H107" s="37"/>
      <c r="I107" s="37"/>
      <c r="J107" s="111">
        <v>0</v>
      </c>
      <c r="K107" s="37"/>
      <c r="L107" s="176"/>
      <c r="M107" s="177"/>
      <c r="N107" s="178" t="s">
        <v>43</v>
      </c>
      <c r="O107" s="177"/>
      <c r="P107" s="177"/>
      <c r="Q107" s="177"/>
      <c r="R107" s="177"/>
      <c r="S107" s="179"/>
      <c r="T107" s="179"/>
      <c r="U107" s="179"/>
      <c r="V107" s="179"/>
      <c r="W107" s="179"/>
      <c r="X107" s="179"/>
      <c r="Y107" s="179"/>
      <c r="Z107" s="179"/>
      <c r="AA107" s="179"/>
      <c r="AB107" s="179"/>
      <c r="AC107" s="179"/>
      <c r="AD107" s="179"/>
      <c r="AE107" s="179"/>
      <c r="AF107" s="177"/>
      <c r="AG107" s="177"/>
      <c r="AH107" s="177"/>
      <c r="AI107" s="177"/>
      <c r="AJ107" s="177"/>
      <c r="AK107" s="177"/>
      <c r="AL107" s="177"/>
      <c r="AM107" s="177"/>
      <c r="AN107" s="177"/>
      <c r="AO107" s="177"/>
      <c r="AP107" s="177"/>
      <c r="AQ107" s="177"/>
      <c r="AR107" s="177"/>
      <c r="AS107" s="177"/>
      <c r="AT107" s="177"/>
      <c r="AU107" s="177"/>
      <c r="AV107" s="177"/>
      <c r="AW107" s="177"/>
      <c r="AX107" s="177"/>
      <c r="AY107" s="180" t="s">
        <v>98</v>
      </c>
      <c r="AZ107" s="177"/>
      <c r="BA107" s="177"/>
      <c r="BB107" s="177"/>
      <c r="BC107" s="177"/>
      <c r="BD107" s="177"/>
      <c r="BE107" s="181">
        <f t="shared" si="0"/>
        <v>0</v>
      </c>
      <c r="BF107" s="181">
        <f t="shared" si="1"/>
        <v>0</v>
      </c>
      <c r="BG107" s="181">
        <f t="shared" si="2"/>
        <v>0</v>
      </c>
      <c r="BH107" s="181">
        <f t="shared" si="3"/>
        <v>0</v>
      </c>
      <c r="BI107" s="181">
        <f t="shared" si="4"/>
        <v>0</v>
      </c>
      <c r="BJ107" s="180" t="s">
        <v>86</v>
      </c>
      <c r="BK107" s="177"/>
      <c r="BL107" s="177"/>
      <c r="BM107" s="177"/>
    </row>
    <row r="108" spans="1:65" s="2" customFormat="1" ht="18" customHeight="1">
      <c r="A108" s="35"/>
      <c r="B108" s="36"/>
      <c r="C108" s="37"/>
      <c r="D108" s="298" t="s">
        <v>129</v>
      </c>
      <c r="E108" s="295"/>
      <c r="F108" s="295"/>
      <c r="G108" s="37"/>
      <c r="H108" s="37"/>
      <c r="I108" s="37"/>
      <c r="J108" s="111">
        <v>0</v>
      </c>
      <c r="K108" s="37"/>
      <c r="L108" s="176"/>
      <c r="M108" s="177"/>
      <c r="N108" s="178" t="s">
        <v>43</v>
      </c>
      <c r="O108" s="177"/>
      <c r="P108" s="177"/>
      <c r="Q108" s="177"/>
      <c r="R108" s="177"/>
      <c r="S108" s="179"/>
      <c r="T108" s="179"/>
      <c r="U108" s="179"/>
      <c r="V108" s="179"/>
      <c r="W108" s="179"/>
      <c r="X108" s="179"/>
      <c r="Y108" s="179"/>
      <c r="Z108" s="179"/>
      <c r="AA108" s="179"/>
      <c r="AB108" s="179"/>
      <c r="AC108" s="179"/>
      <c r="AD108" s="179"/>
      <c r="AE108" s="179"/>
      <c r="AF108" s="177"/>
      <c r="AG108" s="177"/>
      <c r="AH108" s="177"/>
      <c r="AI108" s="177"/>
      <c r="AJ108" s="177"/>
      <c r="AK108" s="177"/>
      <c r="AL108" s="177"/>
      <c r="AM108" s="177"/>
      <c r="AN108" s="177"/>
      <c r="AO108" s="177"/>
      <c r="AP108" s="177"/>
      <c r="AQ108" s="177"/>
      <c r="AR108" s="177"/>
      <c r="AS108" s="177"/>
      <c r="AT108" s="177"/>
      <c r="AU108" s="177"/>
      <c r="AV108" s="177"/>
      <c r="AW108" s="177"/>
      <c r="AX108" s="177"/>
      <c r="AY108" s="180" t="s">
        <v>98</v>
      </c>
      <c r="AZ108" s="177"/>
      <c r="BA108" s="177"/>
      <c r="BB108" s="177"/>
      <c r="BC108" s="177"/>
      <c r="BD108" s="177"/>
      <c r="BE108" s="181">
        <f t="shared" si="0"/>
        <v>0</v>
      </c>
      <c r="BF108" s="181">
        <f t="shared" si="1"/>
        <v>0</v>
      </c>
      <c r="BG108" s="181">
        <f t="shared" si="2"/>
        <v>0</v>
      </c>
      <c r="BH108" s="181">
        <f t="shared" si="3"/>
        <v>0</v>
      </c>
      <c r="BI108" s="181">
        <f t="shared" si="4"/>
        <v>0</v>
      </c>
      <c r="BJ108" s="180" t="s">
        <v>86</v>
      </c>
      <c r="BK108" s="177"/>
      <c r="BL108" s="177"/>
      <c r="BM108" s="177"/>
    </row>
    <row r="109" spans="1:65" s="2" customFormat="1" ht="18" customHeight="1">
      <c r="A109" s="35"/>
      <c r="B109" s="36"/>
      <c r="C109" s="37"/>
      <c r="D109" s="110" t="s">
        <v>130</v>
      </c>
      <c r="E109" s="37"/>
      <c r="F109" s="37"/>
      <c r="G109" s="37"/>
      <c r="H109" s="37"/>
      <c r="I109" s="37"/>
      <c r="J109" s="111">
        <f>ROUND(J30*T109,2)</f>
        <v>0</v>
      </c>
      <c r="K109" s="37"/>
      <c r="L109" s="176"/>
      <c r="M109" s="177"/>
      <c r="N109" s="178" t="s">
        <v>43</v>
      </c>
      <c r="O109" s="177"/>
      <c r="P109" s="177"/>
      <c r="Q109" s="177"/>
      <c r="R109" s="177"/>
      <c r="S109" s="179"/>
      <c r="T109" s="179"/>
      <c r="U109" s="179"/>
      <c r="V109" s="179"/>
      <c r="W109" s="179"/>
      <c r="X109" s="179"/>
      <c r="Y109" s="179"/>
      <c r="Z109" s="179"/>
      <c r="AA109" s="179"/>
      <c r="AB109" s="179"/>
      <c r="AC109" s="179"/>
      <c r="AD109" s="179"/>
      <c r="AE109" s="179"/>
      <c r="AF109" s="177"/>
      <c r="AG109" s="177"/>
      <c r="AH109" s="177"/>
      <c r="AI109" s="177"/>
      <c r="AJ109" s="177"/>
      <c r="AK109" s="177"/>
      <c r="AL109" s="177"/>
      <c r="AM109" s="177"/>
      <c r="AN109" s="177"/>
      <c r="AO109" s="177"/>
      <c r="AP109" s="177"/>
      <c r="AQ109" s="177"/>
      <c r="AR109" s="177"/>
      <c r="AS109" s="177"/>
      <c r="AT109" s="177"/>
      <c r="AU109" s="177"/>
      <c r="AV109" s="177"/>
      <c r="AW109" s="177"/>
      <c r="AX109" s="177"/>
      <c r="AY109" s="180" t="s">
        <v>131</v>
      </c>
      <c r="AZ109" s="177"/>
      <c r="BA109" s="177"/>
      <c r="BB109" s="177"/>
      <c r="BC109" s="177"/>
      <c r="BD109" s="177"/>
      <c r="BE109" s="181">
        <f t="shared" si="0"/>
        <v>0</v>
      </c>
      <c r="BF109" s="181">
        <f t="shared" si="1"/>
        <v>0</v>
      </c>
      <c r="BG109" s="181">
        <f t="shared" si="2"/>
        <v>0</v>
      </c>
      <c r="BH109" s="181">
        <f t="shared" si="3"/>
        <v>0</v>
      </c>
      <c r="BI109" s="181">
        <f t="shared" si="4"/>
        <v>0</v>
      </c>
      <c r="BJ109" s="180" t="s">
        <v>86</v>
      </c>
      <c r="BK109" s="177"/>
      <c r="BL109" s="177"/>
      <c r="BM109" s="177"/>
    </row>
    <row r="110" spans="1:65" s="2" customFormat="1" ht="11.25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65" s="2" customFormat="1" ht="29.25" customHeight="1">
      <c r="A111" s="35"/>
      <c r="B111" s="36"/>
      <c r="C111" s="119" t="s">
        <v>109</v>
      </c>
      <c r="D111" s="120"/>
      <c r="E111" s="120"/>
      <c r="F111" s="120"/>
      <c r="G111" s="120"/>
      <c r="H111" s="120"/>
      <c r="I111" s="120"/>
      <c r="J111" s="121">
        <f>ROUND(J96+J103,2)</f>
        <v>0</v>
      </c>
      <c r="K111" s="120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65" s="2" customFormat="1" ht="6.95" customHeight="1">
      <c r="A112" s="35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pans="1:31" s="2" customFormat="1" ht="6.95" customHeight="1">
      <c r="A116" s="35"/>
      <c r="B116" s="57"/>
      <c r="C116" s="58"/>
      <c r="D116" s="58"/>
      <c r="E116" s="58"/>
      <c r="F116" s="58"/>
      <c r="G116" s="58"/>
      <c r="H116" s="58"/>
      <c r="I116" s="58"/>
      <c r="J116" s="58"/>
      <c r="K116" s="58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24.95" customHeight="1">
      <c r="A117" s="35"/>
      <c r="B117" s="36"/>
      <c r="C117" s="23" t="s">
        <v>132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2" customHeight="1">
      <c r="A119" s="35"/>
      <c r="B119" s="36"/>
      <c r="C119" s="29" t="s">
        <v>16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26.25" customHeight="1">
      <c r="A120" s="35"/>
      <c r="B120" s="36"/>
      <c r="C120" s="37"/>
      <c r="D120" s="37"/>
      <c r="E120" s="330" t="str">
        <f>E7</f>
        <v>Dyje, rovnovážná dynamika odtokových poměrů - napojení odstavených ramen D20 a D21</v>
      </c>
      <c r="F120" s="331"/>
      <c r="G120" s="331"/>
      <c r="H120" s="331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29" t="s">
        <v>111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276" t="str">
        <f>E9</f>
        <v>SO-04 - Dosypání ochranné hráze</v>
      </c>
      <c r="F122" s="332"/>
      <c r="G122" s="332"/>
      <c r="H122" s="332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29" t="s">
        <v>20</v>
      </c>
      <c r="D124" s="37"/>
      <c r="E124" s="37"/>
      <c r="F124" s="27" t="str">
        <f>F12</f>
        <v>Břeclav</v>
      </c>
      <c r="G124" s="37"/>
      <c r="H124" s="37"/>
      <c r="I124" s="29" t="s">
        <v>22</v>
      </c>
      <c r="J124" s="67" t="str">
        <f>IF(J12="","",J12)</f>
        <v>5. 11. 2022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29" t="s">
        <v>24</v>
      </c>
      <c r="D126" s="37"/>
      <c r="E126" s="37"/>
      <c r="F126" s="27" t="str">
        <f>E15</f>
        <v>Povodí Moravy, s.p.</v>
      </c>
      <c r="G126" s="37"/>
      <c r="H126" s="37"/>
      <c r="I126" s="29" t="s">
        <v>30</v>
      </c>
      <c r="J126" s="32" t="str">
        <f>E21</f>
        <v>Ing. Adam Balažovič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" customHeight="1">
      <c r="A127" s="35"/>
      <c r="B127" s="36"/>
      <c r="C127" s="29" t="s">
        <v>28</v>
      </c>
      <c r="D127" s="37"/>
      <c r="E127" s="37"/>
      <c r="F127" s="27" t="str">
        <f>IF(E18="","",E18)</f>
        <v>Vyplň údaj</v>
      </c>
      <c r="G127" s="37"/>
      <c r="H127" s="37"/>
      <c r="I127" s="29" t="s">
        <v>33</v>
      </c>
      <c r="J127" s="32" t="str">
        <f>E24</f>
        <v xml:space="preserve"> 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0.3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11" customFormat="1" ht="29.25" customHeight="1">
      <c r="A129" s="182"/>
      <c r="B129" s="183"/>
      <c r="C129" s="184" t="s">
        <v>133</v>
      </c>
      <c r="D129" s="185" t="s">
        <v>63</v>
      </c>
      <c r="E129" s="185" t="s">
        <v>59</v>
      </c>
      <c r="F129" s="185" t="s">
        <v>60</v>
      </c>
      <c r="G129" s="185" t="s">
        <v>134</v>
      </c>
      <c r="H129" s="185" t="s">
        <v>135</v>
      </c>
      <c r="I129" s="185" t="s">
        <v>136</v>
      </c>
      <c r="J129" s="186" t="s">
        <v>116</v>
      </c>
      <c r="K129" s="187" t="s">
        <v>137</v>
      </c>
      <c r="L129" s="188"/>
      <c r="M129" s="76" t="s">
        <v>1</v>
      </c>
      <c r="N129" s="77" t="s">
        <v>42</v>
      </c>
      <c r="O129" s="77" t="s">
        <v>138</v>
      </c>
      <c r="P129" s="77" t="s">
        <v>139</v>
      </c>
      <c r="Q129" s="77" t="s">
        <v>140</v>
      </c>
      <c r="R129" s="77" t="s">
        <v>141</v>
      </c>
      <c r="S129" s="77" t="s">
        <v>142</v>
      </c>
      <c r="T129" s="78" t="s">
        <v>143</v>
      </c>
      <c r="U129" s="182"/>
      <c r="V129" s="182"/>
      <c r="W129" s="182"/>
      <c r="X129" s="182"/>
      <c r="Y129" s="182"/>
      <c r="Z129" s="182"/>
      <c r="AA129" s="182"/>
      <c r="AB129" s="182"/>
      <c r="AC129" s="182"/>
      <c r="AD129" s="182"/>
      <c r="AE129" s="182"/>
    </row>
    <row r="130" spans="1:65" s="2" customFormat="1" ht="22.9" customHeight="1">
      <c r="A130" s="35"/>
      <c r="B130" s="36"/>
      <c r="C130" s="83" t="s">
        <v>144</v>
      </c>
      <c r="D130" s="37"/>
      <c r="E130" s="37"/>
      <c r="F130" s="37"/>
      <c r="G130" s="37"/>
      <c r="H130" s="37"/>
      <c r="I130" s="37"/>
      <c r="J130" s="189">
        <f>BK130</f>
        <v>0</v>
      </c>
      <c r="K130" s="37"/>
      <c r="L130" s="38"/>
      <c r="M130" s="79"/>
      <c r="N130" s="190"/>
      <c r="O130" s="80"/>
      <c r="P130" s="191">
        <f>P131</f>
        <v>0</v>
      </c>
      <c r="Q130" s="80"/>
      <c r="R130" s="191">
        <f>R131</f>
        <v>0.72</v>
      </c>
      <c r="S130" s="80"/>
      <c r="T130" s="192">
        <f>T131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7" t="s">
        <v>77</v>
      </c>
      <c r="AU130" s="17" t="s">
        <v>118</v>
      </c>
      <c r="BK130" s="193">
        <f>BK131</f>
        <v>0</v>
      </c>
    </row>
    <row r="131" spans="1:65" s="12" customFormat="1" ht="25.9" customHeight="1">
      <c r="B131" s="194"/>
      <c r="C131" s="195"/>
      <c r="D131" s="196" t="s">
        <v>77</v>
      </c>
      <c r="E131" s="197" t="s">
        <v>145</v>
      </c>
      <c r="F131" s="197" t="s">
        <v>146</v>
      </c>
      <c r="G131" s="195"/>
      <c r="H131" s="195"/>
      <c r="I131" s="198"/>
      <c r="J131" s="199">
        <f>BK131</f>
        <v>0</v>
      </c>
      <c r="K131" s="195"/>
      <c r="L131" s="200"/>
      <c r="M131" s="201"/>
      <c r="N131" s="202"/>
      <c r="O131" s="202"/>
      <c r="P131" s="203">
        <f>P132+P233+P244</f>
        <v>0</v>
      </c>
      <c r="Q131" s="202"/>
      <c r="R131" s="203">
        <f>R132+R233+R244</f>
        <v>0.72</v>
      </c>
      <c r="S131" s="202"/>
      <c r="T131" s="204">
        <f>T132+T233+T244</f>
        <v>0</v>
      </c>
      <c r="AR131" s="205" t="s">
        <v>86</v>
      </c>
      <c r="AT131" s="206" t="s">
        <v>77</v>
      </c>
      <c r="AU131" s="206" t="s">
        <v>78</v>
      </c>
      <c r="AY131" s="205" t="s">
        <v>147</v>
      </c>
      <c r="BK131" s="207">
        <f>BK132+BK233+BK244</f>
        <v>0</v>
      </c>
    </row>
    <row r="132" spans="1:65" s="12" customFormat="1" ht="22.9" customHeight="1">
      <c r="B132" s="194"/>
      <c r="C132" s="195"/>
      <c r="D132" s="196" t="s">
        <v>77</v>
      </c>
      <c r="E132" s="208" t="s">
        <v>86</v>
      </c>
      <c r="F132" s="208" t="s">
        <v>148</v>
      </c>
      <c r="G132" s="195"/>
      <c r="H132" s="195"/>
      <c r="I132" s="198"/>
      <c r="J132" s="209">
        <f>BK132</f>
        <v>0</v>
      </c>
      <c r="K132" s="195"/>
      <c r="L132" s="200"/>
      <c r="M132" s="201"/>
      <c r="N132" s="202"/>
      <c r="O132" s="202"/>
      <c r="P132" s="203">
        <f>SUM(P133:P232)</f>
        <v>0</v>
      </c>
      <c r="Q132" s="202"/>
      <c r="R132" s="203">
        <f>SUM(R133:R232)</f>
        <v>0.72</v>
      </c>
      <c r="S132" s="202"/>
      <c r="T132" s="204">
        <f>SUM(T133:T232)</f>
        <v>0</v>
      </c>
      <c r="AR132" s="205" t="s">
        <v>86</v>
      </c>
      <c r="AT132" s="206" t="s">
        <v>77</v>
      </c>
      <c r="AU132" s="206" t="s">
        <v>86</v>
      </c>
      <c r="AY132" s="205" t="s">
        <v>147</v>
      </c>
      <c r="BK132" s="207">
        <f>SUM(BK133:BK232)</f>
        <v>0</v>
      </c>
    </row>
    <row r="133" spans="1:65" s="2" customFormat="1" ht="37.9" customHeight="1">
      <c r="A133" s="35"/>
      <c r="B133" s="36"/>
      <c r="C133" s="210" t="s">
        <v>86</v>
      </c>
      <c r="D133" s="210" t="s">
        <v>149</v>
      </c>
      <c r="E133" s="211" t="s">
        <v>150</v>
      </c>
      <c r="F133" s="212" t="s">
        <v>151</v>
      </c>
      <c r="G133" s="213" t="s">
        <v>152</v>
      </c>
      <c r="H133" s="214">
        <v>750</v>
      </c>
      <c r="I133" s="215"/>
      <c r="J133" s="216">
        <f>ROUND(I133*H133,2)</f>
        <v>0</v>
      </c>
      <c r="K133" s="217"/>
      <c r="L133" s="38"/>
      <c r="M133" s="218" t="s">
        <v>1</v>
      </c>
      <c r="N133" s="219" t="s">
        <v>43</v>
      </c>
      <c r="O133" s="72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2" t="s">
        <v>153</v>
      </c>
      <c r="AT133" s="222" t="s">
        <v>149</v>
      </c>
      <c r="AU133" s="222" t="s">
        <v>88</v>
      </c>
      <c r="AY133" s="17" t="s">
        <v>147</v>
      </c>
      <c r="BE133" s="115">
        <f>IF(N133="základní",J133,0)</f>
        <v>0</v>
      </c>
      <c r="BF133" s="115">
        <f>IF(N133="snížená",J133,0)</f>
        <v>0</v>
      </c>
      <c r="BG133" s="115">
        <f>IF(N133="zákl. přenesená",J133,0)</f>
        <v>0</v>
      </c>
      <c r="BH133" s="115">
        <f>IF(N133="sníž. přenesená",J133,0)</f>
        <v>0</v>
      </c>
      <c r="BI133" s="115">
        <f>IF(N133="nulová",J133,0)</f>
        <v>0</v>
      </c>
      <c r="BJ133" s="17" t="s">
        <v>86</v>
      </c>
      <c r="BK133" s="115">
        <f>ROUND(I133*H133,2)</f>
        <v>0</v>
      </c>
      <c r="BL133" s="17" t="s">
        <v>153</v>
      </c>
      <c r="BM133" s="222" t="s">
        <v>537</v>
      </c>
    </row>
    <row r="134" spans="1:65" s="2" customFormat="1" ht="29.25">
      <c r="A134" s="35"/>
      <c r="B134" s="36"/>
      <c r="C134" s="37"/>
      <c r="D134" s="223" t="s">
        <v>155</v>
      </c>
      <c r="E134" s="37"/>
      <c r="F134" s="224" t="s">
        <v>156</v>
      </c>
      <c r="G134" s="37"/>
      <c r="H134" s="37"/>
      <c r="I134" s="179"/>
      <c r="J134" s="37"/>
      <c r="K134" s="37"/>
      <c r="L134" s="38"/>
      <c r="M134" s="225"/>
      <c r="N134" s="226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7" t="s">
        <v>155</v>
      </c>
      <c r="AU134" s="17" t="s">
        <v>88</v>
      </c>
    </row>
    <row r="135" spans="1:65" s="13" customFormat="1" ht="11.25">
      <c r="B135" s="227"/>
      <c r="C135" s="228"/>
      <c r="D135" s="223" t="s">
        <v>157</v>
      </c>
      <c r="E135" s="229" t="s">
        <v>1</v>
      </c>
      <c r="F135" s="230" t="s">
        <v>442</v>
      </c>
      <c r="G135" s="228"/>
      <c r="H135" s="231">
        <v>750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AT135" s="237" t="s">
        <v>157</v>
      </c>
      <c r="AU135" s="237" t="s">
        <v>88</v>
      </c>
      <c r="AV135" s="13" t="s">
        <v>88</v>
      </c>
      <c r="AW135" s="13" t="s">
        <v>32</v>
      </c>
      <c r="AX135" s="13" t="s">
        <v>78</v>
      </c>
      <c r="AY135" s="237" t="s">
        <v>147</v>
      </c>
    </row>
    <row r="136" spans="1:65" s="15" customFormat="1" ht="22.5">
      <c r="B136" s="249"/>
      <c r="C136" s="250"/>
      <c r="D136" s="223" t="s">
        <v>157</v>
      </c>
      <c r="E136" s="251" t="s">
        <v>1</v>
      </c>
      <c r="F136" s="252" t="s">
        <v>538</v>
      </c>
      <c r="G136" s="250"/>
      <c r="H136" s="253">
        <v>750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AT136" s="259" t="s">
        <v>157</v>
      </c>
      <c r="AU136" s="259" t="s">
        <v>88</v>
      </c>
      <c r="AV136" s="15" t="s">
        <v>166</v>
      </c>
      <c r="AW136" s="15" t="s">
        <v>32</v>
      </c>
      <c r="AX136" s="15" t="s">
        <v>78</v>
      </c>
      <c r="AY136" s="259" t="s">
        <v>147</v>
      </c>
    </row>
    <row r="137" spans="1:65" s="14" customFormat="1" ht="11.25">
      <c r="B137" s="238"/>
      <c r="C137" s="239"/>
      <c r="D137" s="223" t="s">
        <v>157</v>
      </c>
      <c r="E137" s="240" t="s">
        <v>1</v>
      </c>
      <c r="F137" s="241" t="s">
        <v>159</v>
      </c>
      <c r="G137" s="239"/>
      <c r="H137" s="242">
        <v>750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AT137" s="248" t="s">
        <v>157</v>
      </c>
      <c r="AU137" s="248" t="s">
        <v>88</v>
      </c>
      <c r="AV137" s="14" t="s">
        <v>153</v>
      </c>
      <c r="AW137" s="14" t="s">
        <v>32</v>
      </c>
      <c r="AX137" s="14" t="s">
        <v>86</v>
      </c>
      <c r="AY137" s="248" t="s">
        <v>147</v>
      </c>
    </row>
    <row r="138" spans="1:65" s="2" customFormat="1" ht="24.2" customHeight="1">
      <c r="A138" s="35"/>
      <c r="B138" s="36"/>
      <c r="C138" s="210" t="s">
        <v>88</v>
      </c>
      <c r="D138" s="210" t="s">
        <v>149</v>
      </c>
      <c r="E138" s="211" t="s">
        <v>160</v>
      </c>
      <c r="F138" s="212" t="s">
        <v>161</v>
      </c>
      <c r="G138" s="213" t="s">
        <v>162</v>
      </c>
      <c r="H138" s="214">
        <v>15</v>
      </c>
      <c r="I138" s="215"/>
      <c r="J138" s="216">
        <f>ROUND(I138*H138,2)</f>
        <v>0</v>
      </c>
      <c r="K138" s="217"/>
      <c r="L138" s="38"/>
      <c r="M138" s="218" t="s">
        <v>1</v>
      </c>
      <c r="N138" s="219" t="s">
        <v>43</v>
      </c>
      <c r="O138" s="72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2" t="s">
        <v>153</v>
      </c>
      <c r="AT138" s="222" t="s">
        <v>149</v>
      </c>
      <c r="AU138" s="222" t="s">
        <v>88</v>
      </c>
      <c r="AY138" s="17" t="s">
        <v>147</v>
      </c>
      <c r="BE138" s="115">
        <f>IF(N138="základní",J138,0)</f>
        <v>0</v>
      </c>
      <c r="BF138" s="115">
        <f>IF(N138="snížená",J138,0)</f>
        <v>0</v>
      </c>
      <c r="BG138" s="115">
        <f>IF(N138="zákl. přenesená",J138,0)</f>
        <v>0</v>
      </c>
      <c r="BH138" s="115">
        <f>IF(N138="sníž. přenesená",J138,0)</f>
        <v>0</v>
      </c>
      <c r="BI138" s="115">
        <f>IF(N138="nulová",J138,0)</f>
        <v>0</v>
      </c>
      <c r="BJ138" s="17" t="s">
        <v>86</v>
      </c>
      <c r="BK138" s="115">
        <f>ROUND(I138*H138,2)</f>
        <v>0</v>
      </c>
      <c r="BL138" s="17" t="s">
        <v>153</v>
      </c>
      <c r="BM138" s="222" t="s">
        <v>539</v>
      </c>
    </row>
    <row r="139" spans="1:65" s="2" customFormat="1" ht="19.5">
      <c r="A139" s="35"/>
      <c r="B139" s="36"/>
      <c r="C139" s="37"/>
      <c r="D139" s="223" t="s">
        <v>155</v>
      </c>
      <c r="E139" s="37"/>
      <c r="F139" s="224" t="s">
        <v>164</v>
      </c>
      <c r="G139" s="37"/>
      <c r="H139" s="37"/>
      <c r="I139" s="179"/>
      <c r="J139" s="37"/>
      <c r="K139" s="37"/>
      <c r="L139" s="38"/>
      <c r="M139" s="225"/>
      <c r="N139" s="226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7" t="s">
        <v>155</v>
      </c>
      <c r="AU139" s="17" t="s">
        <v>88</v>
      </c>
    </row>
    <row r="140" spans="1:65" s="13" customFormat="1" ht="11.25">
      <c r="B140" s="227"/>
      <c r="C140" s="228"/>
      <c r="D140" s="223" t="s">
        <v>157</v>
      </c>
      <c r="E140" s="229" t="s">
        <v>1</v>
      </c>
      <c r="F140" s="230" t="s">
        <v>227</v>
      </c>
      <c r="G140" s="228"/>
      <c r="H140" s="231">
        <v>15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157</v>
      </c>
      <c r="AU140" s="237" t="s">
        <v>88</v>
      </c>
      <c r="AV140" s="13" t="s">
        <v>88</v>
      </c>
      <c r="AW140" s="13" t="s">
        <v>32</v>
      </c>
      <c r="AX140" s="13" t="s">
        <v>78</v>
      </c>
      <c r="AY140" s="237" t="s">
        <v>147</v>
      </c>
    </row>
    <row r="141" spans="1:65" s="15" customFormat="1" ht="22.5">
      <c r="B141" s="249"/>
      <c r="C141" s="250"/>
      <c r="D141" s="223" t="s">
        <v>157</v>
      </c>
      <c r="E141" s="251" t="s">
        <v>1</v>
      </c>
      <c r="F141" s="252" t="s">
        <v>540</v>
      </c>
      <c r="G141" s="250"/>
      <c r="H141" s="253">
        <v>15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AT141" s="259" t="s">
        <v>157</v>
      </c>
      <c r="AU141" s="259" t="s">
        <v>88</v>
      </c>
      <c r="AV141" s="15" t="s">
        <v>166</v>
      </c>
      <c r="AW141" s="15" t="s">
        <v>32</v>
      </c>
      <c r="AX141" s="15" t="s">
        <v>78</v>
      </c>
      <c r="AY141" s="259" t="s">
        <v>147</v>
      </c>
    </row>
    <row r="142" spans="1:65" s="14" customFormat="1" ht="11.25">
      <c r="B142" s="238"/>
      <c r="C142" s="239"/>
      <c r="D142" s="223" t="s">
        <v>157</v>
      </c>
      <c r="E142" s="240" t="s">
        <v>1</v>
      </c>
      <c r="F142" s="241" t="s">
        <v>159</v>
      </c>
      <c r="G142" s="239"/>
      <c r="H142" s="242">
        <v>15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AT142" s="248" t="s">
        <v>157</v>
      </c>
      <c r="AU142" s="248" t="s">
        <v>88</v>
      </c>
      <c r="AV142" s="14" t="s">
        <v>153</v>
      </c>
      <c r="AW142" s="14" t="s">
        <v>32</v>
      </c>
      <c r="AX142" s="14" t="s">
        <v>86</v>
      </c>
      <c r="AY142" s="248" t="s">
        <v>147</v>
      </c>
    </row>
    <row r="143" spans="1:65" s="2" customFormat="1" ht="24.2" customHeight="1">
      <c r="A143" s="35"/>
      <c r="B143" s="36"/>
      <c r="C143" s="210" t="s">
        <v>166</v>
      </c>
      <c r="D143" s="210" t="s">
        <v>149</v>
      </c>
      <c r="E143" s="211" t="s">
        <v>198</v>
      </c>
      <c r="F143" s="212" t="s">
        <v>199</v>
      </c>
      <c r="G143" s="213" t="s">
        <v>152</v>
      </c>
      <c r="H143" s="214">
        <v>750</v>
      </c>
      <c r="I143" s="215"/>
      <c r="J143" s="216">
        <f>ROUND(I143*H143,2)</f>
        <v>0</v>
      </c>
      <c r="K143" s="217"/>
      <c r="L143" s="38"/>
      <c r="M143" s="218" t="s">
        <v>1</v>
      </c>
      <c r="N143" s="219" t="s">
        <v>43</v>
      </c>
      <c r="O143" s="72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2" t="s">
        <v>153</v>
      </c>
      <c r="AT143" s="222" t="s">
        <v>149</v>
      </c>
      <c r="AU143" s="222" t="s">
        <v>88</v>
      </c>
      <c r="AY143" s="17" t="s">
        <v>147</v>
      </c>
      <c r="BE143" s="115">
        <f>IF(N143="základní",J143,0)</f>
        <v>0</v>
      </c>
      <c r="BF143" s="115">
        <f>IF(N143="snížená",J143,0)</f>
        <v>0</v>
      </c>
      <c r="BG143" s="115">
        <f>IF(N143="zákl. přenesená",J143,0)</f>
        <v>0</v>
      </c>
      <c r="BH143" s="115">
        <f>IF(N143="sníž. přenesená",J143,0)</f>
        <v>0</v>
      </c>
      <c r="BI143" s="115">
        <f>IF(N143="nulová",J143,0)</f>
        <v>0</v>
      </c>
      <c r="BJ143" s="17" t="s">
        <v>86</v>
      </c>
      <c r="BK143" s="115">
        <f>ROUND(I143*H143,2)</f>
        <v>0</v>
      </c>
      <c r="BL143" s="17" t="s">
        <v>153</v>
      </c>
      <c r="BM143" s="222" t="s">
        <v>541</v>
      </c>
    </row>
    <row r="144" spans="1:65" s="2" customFormat="1" ht="19.5">
      <c r="A144" s="35"/>
      <c r="B144" s="36"/>
      <c r="C144" s="37"/>
      <c r="D144" s="223" t="s">
        <v>155</v>
      </c>
      <c r="E144" s="37"/>
      <c r="F144" s="224" t="s">
        <v>201</v>
      </c>
      <c r="G144" s="37"/>
      <c r="H144" s="37"/>
      <c r="I144" s="179"/>
      <c r="J144" s="37"/>
      <c r="K144" s="37"/>
      <c r="L144" s="38"/>
      <c r="M144" s="225"/>
      <c r="N144" s="226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7" t="s">
        <v>155</v>
      </c>
      <c r="AU144" s="17" t="s">
        <v>88</v>
      </c>
    </row>
    <row r="145" spans="1:65" s="13" customFormat="1" ht="11.25">
      <c r="B145" s="227"/>
      <c r="C145" s="228"/>
      <c r="D145" s="223" t="s">
        <v>157</v>
      </c>
      <c r="E145" s="229" t="s">
        <v>1</v>
      </c>
      <c r="F145" s="230" t="s">
        <v>442</v>
      </c>
      <c r="G145" s="228"/>
      <c r="H145" s="231">
        <v>750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AT145" s="237" t="s">
        <v>157</v>
      </c>
      <c r="AU145" s="237" t="s">
        <v>88</v>
      </c>
      <c r="AV145" s="13" t="s">
        <v>88</v>
      </c>
      <c r="AW145" s="13" t="s">
        <v>32</v>
      </c>
      <c r="AX145" s="13" t="s">
        <v>78</v>
      </c>
      <c r="AY145" s="237" t="s">
        <v>147</v>
      </c>
    </row>
    <row r="146" spans="1:65" s="14" customFormat="1" ht="11.25">
      <c r="B146" s="238"/>
      <c r="C146" s="239"/>
      <c r="D146" s="223" t="s">
        <v>157</v>
      </c>
      <c r="E146" s="240" t="s">
        <v>1</v>
      </c>
      <c r="F146" s="241" t="s">
        <v>159</v>
      </c>
      <c r="G146" s="239"/>
      <c r="H146" s="242">
        <v>750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AT146" s="248" t="s">
        <v>157</v>
      </c>
      <c r="AU146" s="248" t="s">
        <v>88</v>
      </c>
      <c r="AV146" s="14" t="s">
        <v>153</v>
      </c>
      <c r="AW146" s="14" t="s">
        <v>32</v>
      </c>
      <c r="AX146" s="14" t="s">
        <v>86</v>
      </c>
      <c r="AY146" s="248" t="s">
        <v>147</v>
      </c>
    </row>
    <row r="147" spans="1:65" s="2" customFormat="1" ht="21.75" customHeight="1">
      <c r="A147" s="35"/>
      <c r="B147" s="36"/>
      <c r="C147" s="210" t="s">
        <v>153</v>
      </c>
      <c r="D147" s="210" t="s">
        <v>149</v>
      </c>
      <c r="E147" s="211" t="s">
        <v>203</v>
      </c>
      <c r="F147" s="212" t="s">
        <v>204</v>
      </c>
      <c r="G147" s="213" t="s">
        <v>162</v>
      </c>
      <c r="H147" s="214">
        <v>15</v>
      </c>
      <c r="I147" s="215"/>
      <c r="J147" s="216">
        <f>ROUND(I147*H147,2)</f>
        <v>0</v>
      </c>
      <c r="K147" s="217"/>
      <c r="L147" s="38"/>
      <c r="M147" s="218" t="s">
        <v>1</v>
      </c>
      <c r="N147" s="219" t="s">
        <v>43</v>
      </c>
      <c r="O147" s="72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2" t="s">
        <v>153</v>
      </c>
      <c r="AT147" s="222" t="s">
        <v>149</v>
      </c>
      <c r="AU147" s="222" t="s">
        <v>88</v>
      </c>
      <c r="AY147" s="17" t="s">
        <v>147</v>
      </c>
      <c r="BE147" s="115">
        <f>IF(N147="základní",J147,0)</f>
        <v>0</v>
      </c>
      <c r="BF147" s="115">
        <f>IF(N147="snížená",J147,0)</f>
        <v>0</v>
      </c>
      <c r="BG147" s="115">
        <f>IF(N147="zákl. přenesená",J147,0)</f>
        <v>0</v>
      </c>
      <c r="BH147" s="115">
        <f>IF(N147="sníž. přenesená",J147,0)</f>
        <v>0</v>
      </c>
      <c r="BI147" s="115">
        <f>IF(N147="nulová",J147,0)</f>
        <v>0</v>
      </c>
      <c r="BJ147" s="17" t="s">
        <v>86</v>
      </c>
      <c r="BK147" s="115">
        <f>ROUND(I147*H147,2)</f>
        <v>0</v>
      </c>
      <c r="BL147" s="17" t="s">
        <v>153</v>
      </c>
      <c r="BM147" s="222" t="s">
        <v>542</v>
      </c>
    </row>
    <row r="148" spans="1:65" s="2" customFormat="1" ht="19.5">
      <c r="A148" s="35"/>
      <c r="B148" s="36"/>
      <c r="C148" s="37"/>
      <c r="D148" s="223" t="s">
        <v>155</v>
      </c>
      <c r="E148" s="37"/>
      <c r="F148" s="224" t="s">
        <v>206</v>
      </c>
      <c r="G148" s="37"/>
      <c r="H148" s="37"/>
      <c r="I148" s="179"/>
      <c r="J148" s="37"/>
      <c r="K148" s="37"/>
      <c r="L148" s="38"/>
      <c r="M148" s="225"/>
      <c r="N148" s="226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7" t="s">
        <v>155</v>
      </c>
      <c r="AU148" s="17" t="s">
        <v>88</v>
      </c>
    </row>
    <row r="149" spans="1:65" s="2" customFormat="1" ht="24.2" customHeight="1">
      <c r="A149" s="35"/>
      <c r="B149" s="36"/>
      <c r="C149" s="210" t="s">
        <v>177</v>
      </c>
      <c r="D149" s="210" t="s">
        <v>149</v>
      </c>
      <c r="E149" s="211" t="s">
        <v>543</v>
      </c>
      <c r="F149" s="212" t="s">
        <v>544</v>
      </c>
      <c r="G149" s="213" t="s">
        <v>152</v>
      </c>
      <c r="H149" s="214">
        <v>13600</v>
      </c>
      <c r="I149" s="215"/>
      <c r="J149" s="216">
        <f>ROUND(I149*H149,2)</f>
        <v>0</v>
      </c>
      <c r="K149" s="217"/>
      <c r="L149" s="38"/>
      <c r="M149" s="218" t="s">
        <v>1</v>
      </c>
      <c r="N149" s="219" t="s">
        <v>43</v>
      </c>
      <c r="O149" s="72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2" t="s">
        <v>153</v>
      </c>
      <c r="AT149" s="222" t="s">
        <v>149</v>
      </c>
      <c r="AU149" s="222" t="s">
        <v>88</v>
      </c>
      <c r="AY149" s="17" t="s">
        <v>147</v>
      </c>
      <c r="BE149" s="115">
        <f>IF(N149="základní",J149,0)</f>
        <v>0</v>
      </c>
      <c r="BF149" s="115">
        <f>IF(N149="snížená",J149,0)</f>
        <v>0</v>
      </c>
      <c r="BG149" s="115">
        <f>IF(N149="zákl. přenesená",J149,0)</f>
        <v>0</v>
      </c>
      <c r="BH149" s="115">
        <f>IF(N149="sníž. přenesená",J149,0)</f>
        <v>0</v>
      </c>
      <c r="BI149" s="115">
        <f>IF(N149="nulová",J149,0)</f>
        <v>0</v>
      </c>
      <c r="BJ149" s="17" t="s">
        <v>86</v>
      </c>
      <c r="BK149" s="115">
        <f>ROUND(I149*H149,2)</f>
        <v>0</v>
      </c>
      <c r="BL149" s="17" t="s">
        <v>153</v>
      </c>
      <c r="BM149" s="222" t="s">
        <v>545</v>
      </c>
    </row>
    <row r="150" spans="1:65" s="2" customFormat="1" ht="19.5">
      <c r="A150" s="35"/>
      <c r="B150" s="36"/>
      <c r="C150" s="37"/>
      <c r="D150" s="223" t="s">
        <v>155</v>
      </c>
      <c r="E150" s="37"/>
      <c r="F150" s="224" t="s">
        <v>546</v>
      </c>
      <c r="G150" s="37"/>
      <c r="H150" s="37"/>
      <c r="I150" s="179"/>
      <c r="J150" s="37"/>
      <c r="K150" s="37"/>
      <c r="L150" s="38"/>
      <c r="M150" s="225"/>
      <c r="N150" s="226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7" t="s">
        <v>155</v>
      </c>
      <c r="AU150" s="17" t="s">
        <v>88</v>
      </c>
    </row>
    <row r="151" spans="1:65" s="13" customFormat="1" ht="11.25">
      <c r="B151" s="227"/>
      <c r="C151" s="228"/>
      <c r="D151" s="223" t="s">
        <v>157</v>
      </c>
      <c r="E151" s="229" t="s">
        <v>1</v>
      </c>
      <c r="F151" s="230" t="s">
        <v>547</v>
      </c>
      <c r="G151" s="228"/>
      <c r="H151" s="231">
        <v>13600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AT151" s="237" t="s">
        <v>157</v>
      </c>
      <c r="AU151" s="237" t="s">
        <v>88</v>
      </c>
      <c r="AV151" s="13" t="s">
        <v>88</v>
      </c>
      <c r="AW151" s="13" t="s">
        <v>32</v>
      </c>
      <c r="AX151" s="13" t="s">
        <v>78</v>
      </c>
      <c r="AY151" s="237" t="s">
        <v>147</v>
      </c>
    </row>
    <row r="152" spans="1:65" s="15" customFormat="1" ht="33.75">
      <c r="B152" s="249"/>
      <c r="C152" s="250"/>
      <c r="D152" s="223" t="s">
        <v>157</v>
      </c>
      <c r="E152" s="251" t="s">
        <v>1</v>
      </c>
      <c r="F152" s="252" t="s">
        <v>548</v>
      </c>
      <c r="G152" s="250"/>
      <c r="H152" s="253">
        <v>13600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AT152" s="259" t="s">
        <v>157</v>
      </c>
      <c r="AU152" s="259" t="s">
        <v>88</v>
      </c>
      <c r="AV152" s="15" t="s">
        <v>166</v>
      </c>
      <c r="AW152" s="15" t="s">
        <v>32</v>
      </c>
      <c r="AX152" s="15" t="s">
        <v>78</v>
      </c>
      <c r="AY152" s="259" t="s">
        <v>147</v>
      </c>
    </row>
    <row r="153" spans="1:65" s="14" customFormat="1" ht="11.25">
      <c r="B153" s="238"/>
      <c r="C153" s="239"/>
      <c r="D153" s="223" t="s">
        <v>157</v>
      </c>
      <c r="E153" s="240" t="s">
        <v>1</v>
      </c>
      <c r="F153" s="241" t="s">
        <v>159</v>
      </c>
      <c r="G153" s="239"/>
      <c r="H153" s="242">
        <v>13600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AT153" s="248" t="s">
        <v>157</v>
      </c>
      <c r="AU153" s="248" t="s">
        <v>88</v>
      </c>
      <c r="AV153" s="14" t="s">
        <v>153</v>
      </c>
      <c r="AW153" s="14" t="s">
        <v>32</v>
      </c>
      <c r="AX153" s="14" t="s">
        <v>86</v>
      </c>
      <c r="AY153" s="248" t="s">
        <v>147</v>
      </c>
    </row>
    <row r="154" spans="1:65" s="2" customFormat="1" ht="37.9" customHeight="1">
      <c r="A154" s="35"/>
      <c r="B154" s="36"/>
      <c r="C154" s="210" t="s">
        <v>182</v>
      </c>
      <c r="D154" s="210" t="s">
        <v>149</v>
      </c>
      <c r="E154" s="211" t="s">
        <v>285</v>
      </c>
      <c r="F154" s="212" t="s">
        <v>286</v>
      </c>
      <c r="G154" s="213" t="s">
        <v>272</v>
      </c>
      <c r="H154" s="214">
        <v>10440</v>
      </c>
      <c r="I154" s="215"/>
      <c r="J154" s="216">
        <f>ROUND(I154*H154,2)</f>
        <v>0</v>
      </c>
      <c r="K154" s="217"/>
      <c r="L154" s="38"/>
      <c r="M154" s="218" t="s">
        <v>1</v>
      </c>
      <c r="N154" s="219" t="s">
        <v>43</v>
      </c>
      <c r="O154" s="72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2" t="s">
        <v>153</v>
      </c>
      <c r="AT154" s="222" t="s">
        <v>149</v>
      </c>
      <c r="AU154" s="222" t="s">
        <v>88</v>
      </c>
      <c r="AY154" s="17" t="s">
        <v>147</v>
      </c>
      <c r="BE154" s="115">
        <f>IF(N154="základní",J154,0)</f>
        <v>0</v>
      </c>
      <c r="BF154" s="115">
        <f>IF(N154="snížená",J154,0)</f>
        <v>0</v>
      </c>
      <c r="BG154" s="115">
        <f>IF(N154="zákl. přenesená",J154,0)</f>
        <v>0</v>
      </c>
      <c r="BH154" s="115">
        <f>IF(N154="sníž. přenesená",J154,0)</f>
        <v>0</v>
      </c>
      <c r="BI154" s="115">
        <f>IF(N154="nulová",J154,0)</f>
        <v>0</v>
      </c>
      <c r="BJ154" s="17" t="s">
        <v>86</v>
      </c>
      <c r="BK154" s="115">
        <f>ROUND(I154*H154,2)</f>
        <v>0</v>
      </c>
      <c r="BL154" s="17" t="s">
        <v>153</v>
      </c>
      <c r="BM154" s="222" t="s">
        <v>549</v>
      </c>
    </row>
    <row r="155" spans="1:65" s="2" customFormat="1" ht="39">
      <c r="A155" s="35"/>
      <c r="B155" s="36"/>
      <c r="C155" s="37"/>
      <c r="D155" s="223" t="s">
        <v>155</v>
      </c>
      <c r="E155" s="37"/>
      <c r="F155" s="224" t="s">
        <v>288</v>
      </c>
      <c r="G155" s="37"/>
      <c r="H155" s="37"/>
      <c r="I155" s="179"/>
      <c r="J155" s="37"/>
      <c r="K155" s="37"/>
      <c r="L155" s="38"/>
      <c r="M155" s="225"/>
      <c r="N155" s="226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7" t="s">
        <v>155</v>
      </c>
      <c r="AU155" s="17" t="s">
        <v>88</v>
      </c>
    </row>
    <row r="156" spans="1:65" s="13" customFormat="1" ht="11.25">
      <c r="B156" s="227"/>
      <c r="C156" s="228"/>
      <c r="D156" s="223" t="s">
        <v>157</v>
      </c>
      <c r="E156" s="229" t="s">
        <v>1</v>
      </c>
      <c r="F156" s="230" t="s">
        <v>550</v>
      </c>
      <c r="G156" s="228"/>
      <c r="H156" s="231">
        <v>5440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AT156" s="237" t="s">
        <v>157</v>
      </c>
      <c r="AU156" s="237" t="s">
        <v>88</v>
      </c>
      <c r="AV156" s="13" t="s">
        <v>88</v>
      </c>
      <c r="AW156" s="13" t="s">
        <v>32</v>
      </c>
      <c r="AX156" s="13" t="s">
        <v>78</v>
      </c>
      <c r="AY156" s="237" t="s">
        <v>147</v>
      </c>
    </row>
    <row r="157" spans="1:65" s="15" customFormat="1" ht="33.75">
      <c r="B157" s="249"/>
      <c r="C157" s="250"/>
      <c r="D157" s="223" t="s">
        <v>157</v>
      </c>
      <c r="E157" s="251" t="s">
        <v>1</v>
      </c>
      <c r="F157" s="252" t="s">
        <v>551</v>
      </c>
      <c r="G157" s="250"/>
      <c r="H157" s="253">
        <v>5440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AT157" s="259" t="s">
        <v>157</v>
      </c>
      <c r="AU157" s="259" t="s">
        <v>88</v>
      </c>
      <c r="AV157" s="15" t="s">
        <v>166</v>
      </c>
      <c r="AW157" s="15" t="s">
        <v>32</v>
      </c>
      <c r="AX157" s="15" t="s">
        <v>78</v>
      </c>
      <c r="AY157" s="259" t="s">
        <v>147</v>
      </c>
    </row>
    <row r="158" spans="1:65" s="13" customFormat="1" ht="11.25">
      <c r="B158" s="227"/>
      <c r="C158" s="228"/>
      <c r="D158" s="223" t="s">
        <v>157</v>
      </c>
      <c r="E158" s="229" t="s">
        <v>1</v>
      </c>
      <c r="F158" s="230" t="s">
        <v>507</v>
      </c>
      <c r="G158" s="228"/>
      <c r="H158" s="231">
        <v>5000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AT158" s="237" t="s">
        <v>157</v>
      </c>
      <c r="AU158" s="237" t="s">
        <v>88</v>
      </c>
      <c r="AV158" s="13" t="s">
        <v>88</v>
      </c>
      <c r="AW158" s="13" t="s">
        <v>32</v>
      </c>
      <c r="AX158" s="13" t="s">
        <v>78</v>
      </c>
      <c r="AY158" s="237" t="s">
        <v>147</v>
      </c>
    </row>
    <row r="159" spans="1:65" s="15" customFormat="1" ht="22.5">
      <c r="B159" s="249"/>
      <c r="C159" s="250"/>
      <c r="D159" s="223" t="s">
        <v>157</v>
      </c>
      <c r="E159" s="251" t="s">
        <v>1</v>
      </c>
      <c r="F159" s="252" t="s">
        <v>552</v>
      </c>
      <c r="G159" s="250"/>
      <c r="H159" s="253">
        <v>5000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AT159" s="259" t="s">
        <v>157</v>
      </c>
      <c r="AU159" s="259" t="s">
        <v>88</v>
      </c>
      <c r="AV159" s="15" t="s">
        <v>166</v>
      </c>
      <c r="AW159" s="15" t="s">
        <v>32</v>
      </c>
      <c r="AX159" s="15" t="s">
        <v>78</v>
      </c>
      <c r="AY159" s="259" t="s">
        <v>147</v>
      </c>
    </row>
    <row r="160" spans="1:65" s="14" customFormat="1" ht="11.25">
      <c r="B160" s="238"/>
      <c r="C160" s="239"/>
      <c r="D160" s="223" t="s">
        <v>157</v>
      </c>
      <c r="E160" s="240" t="s">
        <v>1</v>
      </c>
      <c r="F160" s="241" t="s">
        <v>159</v>
      </c>
      <c r="G160" s="239"/>
      <c r="H160" s="242">
        <v>10440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AT160" s="248" t="s">
        <v>157</v>
      </c>
      <c r="AU160" s="248" t="s">
        <v>88</v>
      </c>
      <c r="AV160" s="14" t="s">
        <v>153</v>
      </c>
      <c r="AW160" s="14" t="s">
        <v>32</v>
      </c>
      <c r="AX160" s="14" t="s">
        <v>86</v>
      </c>
      <c r="AY160" s="248" t="s">
        <v>147</v>
      </c>
    </row>
    <row r="161" spans="1:65" s="2" customFormat="1" ht="24.2" customHeight="1">
      <c r="A161" s="35"/>
      <c r="B161" s="36"/>
      <c r="C161" s="210" t="s">
        <v>187</v>
      </c>
      <c r="D161" s="210" t="s">
        <v>149</v>
      </c>
      <c r="E161" s="211" t="s">
        <v>309</v>
      </c>
      <c r="F161" s="212" t="s">
        <v>310</v>
      </c>
      <c r="G161" s="213" t="s">
        <v>272</v>
      </c>
      <c r="H161" s="214">
        <v>7720</v>
      </c>
      <c r="I161" s="215"/>
      <c r="J161" s="216">
        <f>ROUND(I161*H161,2)</f>
        <v>0</v>
      </c>
      <c r="K161" s="217"/>
      <c r="L161" s="38"/>
      <c r="M161" s="218" t="s">
        <v>1</v>
      </c>
      <c r="N161" s="219" t="s">
        <v>43</v>
      </c>
      <c r="O161" s="72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2" t="s">
        <v>153</v>
      </c>
      <c r="AT161" s="222" t="s">
        <v>149</v>
      </c>
      <c r="AU161" s="222" t="s">
        <v>88</v>
      </c>
      <c r="AY161" s="17" t="s">
        <v>147</v>
      </c>
      <c r="BE161" s="115">
        <f>IF(N161="základní",J161,0)</f>
        <v>0</v>
      </c>
      <c r="BF161" s="115">
        <f>IF(N161="snížená",J161,0)</f>
        <v>0</v>
      </c>
      <c r="BG161" s="115">
        <f>IF(N161="zákl. přenesená",J161,0)</f>
        <v>0</v>
      </c>
      <c r="BH161" s="115">
        <f>IF(N161="sníž. přenesená",J161,0)</f>
        <v>0</v>
      </c>
      <c r="BI161" s="115">
        <f>IF(N161="nulová",J161,0)</f>
        <v>0</v>
      </c>
      <c r="BJ161" s="17" t="s">
        <v>86</v>
      </c>
      <c r="BK161" s="115">
        <f>ROUND(I161*H161,2)</f>
        <v>0</v>
      </c>
      <c r="BL161" s="17" t="s">
        <v>153</v>
      </c>
      <c r="BM161" s="222" t="s">
        <v>553</v>
      </c>
    </row>
    <row r="162" spans="1:65" s="2" customFormat="1" ht="29.25">
      <c r="A162" s="35"/>
      <c r="B162" s="36"/>
      <c r="C162" s="37"/>
      <c r="D162" s="223" t="s">
        <v>155</v>
      </c>
      <c r="E162" s="37"/>
      <c r="F162" s="224" t="s">
        <v>312</v>
      </c>
      <c r="G162" s="37"/>
      <c r="H162" s="37"/>
      <c r="I162" s="179"/>
      <c r="J162" s="37"/>
      <c r="K162" s="37"/>
      <c r="L162" s="38"/>
      <c r="M162" s="225"/>
      <c r="N162" s="226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7" t="s">
        <v>155</v>
      </c>
      <c r="AU162" s="17" t="s">
        <v>88</v>
      </c>
    </row>
    <row r="163" spans="1:65" s="13" customFormat="1" ht="11.25">
      <c r="B163" s="227"/>
      <c r="C163" s="228"/>
      <c r="D163" s="223" t="s">
        <v>157</v>
      </c>
      <c r="E163" s="229" t="s">
        <v>1</v>
      </c>
      <c r="F163" s="230" t="s">
        <v>554</v>
      </c>
      <c r="G163" s="228"/>
      <c r="H163" s="231">
        <v>2720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AT163" s="237" t="s">
        <v>157</v>
      </c>
      <c r="AU163" s="237" t="s">
        <v>88</v>
      </c>
      <c r="AV163" s="13" t="s">
        <v>88</v>
      </c>
      <c r="AW163" s="13" t="s">
        <v>32</v>
      </c>
      <c r="AX163" s="13" t="s">
        <v>78</v>
      </c>
      <c r="AY163" s="237" t="s">
        <v>147</v>
      </c>
    </row>
    <row r="164" spans="1:65" s="15" customFormat="1" ht="33.75">
      <c r="B164" s="249"/>
      <c r="C164" s="250"/>
      <c r="D164" s="223" t="s">
        <v>157</v>
      </c>
      <c r="E164" s="251" t="s">
        <v>1</v>
      </c>
      <c r="F164" s="252" t="s">
        <v>555</v>
      </c>
      <c r="G164" s="250"/>
      <c r="H164" s="253">
        <v>2720</v>
      </c>
      <c r="I164" s="254"/>
      <c r="J164" s="250"/>
      <c r="K164" s="250"/>
      <c r="L164" s="255"/>
      <c r="M164" s="256"/>
      <c r="N164" s="257"/>
      <c r="O164" s="257"/>
      <c r="P164" s="257"/>
      <c r="Q164" s="257"/>
      <c r="R164" s="257"/>
      <c r="S164" s="257"/>
      <c r="T164" s="258"/>
      <c r="AT164" s="259" t="s">
        <v>157</v>
      </c>
      <c r="AU164" s="259" t="s">
        <v>88</v>
      </c>
      <c r="AV164" s="15" t="s">
        <v>166</v>
      </c>
      <c r="AW164" s="15" t="s">
        <v>32</v>
      </c>
      <c r="AX164" s="15" t="s">
        <v>78</v>
      </c>
      <c r="AY164" s="259" t="s">
        <v>147</v>
      </c>
    </row>
    <row r="165" spans="1:65" s="13" customFormat="1" ht="11.25">
      <c r="B165" s="227"/>
      <c r="C165" s="228"/>
      <c r="D165" s="223" t="s">
        <v>157</v>
      </c>
      <c r="E165" s="229" t="s">
        <v>1</v>
      </c>
      <c r="F165" s="230" t="s">
        <v>507</v>
      </c>
      <c r="G165" s="228"/>
      <c r="H165" s="231">
        <v>5000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AT165" s="237" t="s">
        <v>157</v>
      </c>
      <c r="AU165" s="237" t="s">
        <v>88</v>
      </c>
      <c r="AV165" s="13" t="s">
        <v>88</v>
      </c>
      <c r="AW165" s="13" t="s">
        <v>32</v>
      </c>
      <c r="AX165" s="13" t="s">
        <v>78</v>
      </c>
      <c r="AY165" s="237" t="s">
        <v>147</v>
      </c>
    </row>
    <row r="166" spans="1:65" s="15" customFormat="1" ht="22.5">
      <c r="B166" s="249"/>
      <c r="C166" s="250"/>
      <c r="D166" s="223" t="s">
        <v>157</v>
      </c>
      <c r="E166" s="251" t="s">
        <v>1</v>
      </c>
      <c r="F166" s="252" t="s">
        <v>556</v>
      </c>
      <c r="G166" s="250"/>
      <c r="H166" s="253">
        <v>5000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AT166" s="259" t="s">
        <v>157</v>
      </c>
      <c r="AU166" s="259" t="s">
        <v>88</v>
      </c>
      <c r="AV166" s="15" t="s">
        <v>166</v>
      </c>
      <c r="AW166" s="15" t="s">
        <v>32</v>
      </c>
      <c r="AX166" s="15" t="s">
        <v>78</v>
      </c>
      <c r="AY166" s="259" t="s">
        <v>147</v>
      </c>
    </row>
    <row r="167" spans="1:65" s="14" customFormat="1" ht="11.25">
      <c r="B167" s="238"/>
      <c r="C167" s="239"/>
      <c r="D167" s="223" t="s">
        <v>157</v>
      </c>
      <c r="E167" s="240" t="s">
        <v>1</v>
      </c>
      <c r="F167" s="241" t="s">
        <v>159</v>
      </c>
      <c r="G167" s="239"/>
      <c r="H167" s="242">
        <v>7720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AT167" s="248" t="s">
        <v>157</v>
      </c>
      <c r="AU167" s="248" t="s">
        <v>88</v>
      </c>
      <c r="AV167" s="14" t="s">
        <v>153</v>
      </c>
      <c r="AW167" s="14" t="s">
        <v>32</v>
      </c>
      <c r="AX167" s="14" t="s">
        <v>86</v>
      </c>
      <c r="AY167" s="248" t="s">
        <v>147</v>
      </c>
    </row>
    <row r="168" spans="1:65" s="2" customFormat="1" ht="37.9" customHeight="1">
      <c r="A168" s="35"/>
      <c r="B168" s="36"/>
      <c r="C168" s="210" t="s">
        <v>192</v>
      </c>
      <c r="D168" s="210" t="s">
        <v>149</v>
      </c>
      <c r="E168" s="211" t="s">
        <v>557</v>
      </c>
      <c r="F168" s="212" t="s">
        <v>558</v>
      </c>
      <c r="G168" s="213" t="s">
        <v>272</v>
      </c>
      <c r="H168" s="214">
        <v>5000</v>
      </c>
      <c r="I168" s="215"/>
      <c r="J168" s="216">
        <f>ROUND(I168*H168,2)</f>
        <v>0</v>
      </c>
      <c r="K168" s="217"/>
      <c r="L168" s="38"/>
      <c r="M168" s="218" t="s">
        <v>1</v>
      </c>
      <c r="N168" s="219" t="s">
        <v>43</v>
      </c>
      <c r="O168" s="72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2" t="s">
        <v>153</v>
      </c>
      <c r="AT168" s="222" t="s">
        <v>149</v>
      </c>
      <c r="AU168" s="222" t="s">
        <v>88</v>
      </c>
      <c r="AY168" s="17" t="s">
        <v>147</v>
      </c>
      <c r="BE168" s="115">
        <f>IF(N168="základní",J168,0)</f>
        <v>0</v>
      </c>
      <c r="BF168" s="115">
        <f>IF(N168="snížená",J168,0)</f>
        <v>0</v>
      </c>
      <c r="BG168" s="115">
        <f>IF(N168="zákl. přenesená",J168,0)</f>
        <v>0</v>
      </c>
      <c r="BH168" s="115">
        <f>IF(N168="sníž. přenesená",J168,0)</f>
        <v>0</v>
      </c>
      <c r="BI168" s="115">
        <f>IF(N168="nulová",J168,0)</f>
        <v>0</v>
      </c>
      <c r="BJ168" s="17" t="s">
        <v>86</v>
      </c>
      <c r="BK168" s="115">
        <f>ROUND(I168*H168,2)</f>
        <v>0</v>
      </c>
      <c r="BL168" s="17" t="s">
        <v>153</v>
      </c>
      <c r="BM168" s="222" t="s">
        <v>559</v>
      </c>
    </row>
    <row r="169" spans="1:65" s="2" customFormat="1" ht="39">
      <c r="A169" s="35"/>
      <c r="B169" s="36"/>
      <c r="C169" s="37"/>
      <c r="D169" s="223" t="s">
        <v>155</v>
      </c>
      <c r="E169" s="37"/>
      <c r="F169" s="224" t="s">
        <v>560</v>
      </c>
      <c r="G169" s="37"/>
      <c r="H169" s="37"/>
      <c r="I169" s="179"/>
      <c r="J169" s="37"/>
      <c r="K169" s="37"/>
      <c r="L169" s="38"/>
      <c r="M169" s="225"/>
      <c r="N169" s="226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7" t="s">
        <v>155</v>
      </c>
      <c r="AU169" s="17" t="s">
        <v>88</v>
      </c>
    </row>
    <row r="170" spans="1:65" s="13" customFormat="1" ht="11.25">
      <c r="B170" s="227"/>
      <c r="C170" s="228"/>
      <c r="D170" s="223" t="s">
        <v>157</v>
      </c>
      <c r="E170" s="229" t="s">
        <v>1</v>
      </c>
      <c r="F170" s="230" t="s">
        <v>507</v>
      </c>
      <c r="G170" s="228"/>
      <c r="H170" s="231">
        <v>5000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AT170" s="237" t="s">
        <v>157</v>
      </c>
      <c r="AU170" s="237" t="s">
        <v>88</v>
      </c>
      <c r="AV170" s="13" t="s">
        <v>88</v>
      </c>
      <c r="AW170" s="13" t="s">
        <v>32</v>
      </c>
      <c r="AX170" s="13" t="s">
        <v>78</v>
      </c>
      <c r="AY170" s="237" t="s">
        <v>147</v>
      </c>
    </row>
    <row r="171" spans="1:65" s="15" customFormat="1" ht="33.75">
      <c r="B171" s="249"/>
      <c r="C171" s="250"/>
      <c r="D171" s="223" t="s">
        <v>157</v>
      </c>
      <c r="E171" s="251" t="s">
        <v>1</v>
      </c>
      <c r="F171" s="252" t="s">
        <v>561</v>
      </c>
      <c r="G171" s="250"/>
      <c r="H171" s="253">
        <v>5000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AT171" s="259" t="s">
        <v>157</v>
      </c>
      <c r="AU171" s="259" t="s">
        <v>88</v>
      </c>
      <c r="AV171" s="15" t="s">
        <v>166</v>
      </c>
      <c r="AW171" s="15" t="s">
        <v>32</v>
      </c>
      <c r="AX171" s="15" t="s">
        <v>78</v>
      </c>
      <c r="AY171" s="259" t="s">
        <v>147</v>
      </c>
    </row>
    <row r="172" spans="1:65" s="14" customFormat="1" ht="11.25">
      <c r="B172" s="238"/>
      <c r="C172" s="239"/>
      <c r="D172" s="223" t="s">
        <v>157</v>
      </c>
      <c r="E172" s="240" t="s">
        <v>1</v>
      </c>
      <c r="F172" s="241" t="s">
        <v>159</v>
      </c>
      <c r="G172" s="239"/>
      <c r="H172" s="242">
        <v>5000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AT172" s="248" t="s">
        <v>157</v>
      </c>
      <c r="AU172" s="248" t="s">
        <v>88</v>
      </c>
      <c r="AV172" s="14" t="s">
        <v>153</v>
      </c>
      <c r="AW172" s="14" t="s">
        <v>32</v>
      </c>
      <c r="AX172" s="14" t="s">
        <v>86</v>
      </c>
      <c r="AY172" s="248" t="s">
        <v>147</v>
      </c>
    </row>
    <row r="173" spans="1:65" s="2" customFormat="1" ht="16.5" customHeight="1">
      <c r="A173" s="35"/>
      <c r="B173" s="36"/>
      <c r="C173" s="210" t="s">
        <v>197</v>
      </c>
      <c r="D173" s="210" t="s">
        <v>149</v>
      </c>
      <c r="E173" s="211" t="s">
        <v>318</v>
      </c>
      <c r="F173" s="212" t="s">
        <v>319</v>
      </c>
      <c r="G173" s="213" t="s">
        <v>272</v>
      </c>
      <c r="H173" s="214">
        <v>2720</v>
      </c>
      <c r="I173" s="215"/>
      <c r="J173" s="216">
        <f>ROUND(I173*H173,2)</f>
        <v>0</v>
      </c>
      <c r="K173" s="217"/>
      <c r="L173" s="38"/>
      <c r="M173" s="218" t="s">
        <v>1</v>
      </c>
      <c r="N173" s="219" t="s">
        <v>43</v>
      </c>
      <c r="O173" s="72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2" t="s">
        <v>153</v>
      </c>
      <c r="AT173" s="222" t="s">
        <v>149</v>
      </c>
      <c r="AU173" s="222" t="s">
        <v>88</v>
      </c>
      <c r="AY173" s="17" t="s">
        <v>147</v>
      </c>
      <c r="BE173" s="115">
        <f>IF(N173="základní",J173,0)</f>
        <v>0</v>
      </c>
      <c r="BF173" s="115">
        <f>IF(N173="snížená",J173,0)</f>
        <v>0</v>
      </c>
      <c r="BG173" s="115">
        <f>IF(N173="zákl. přenesená",J173,0)</f>
        <v>0</v>
      </c>
      <c r="BH173" s="115">
        <f>IF(N173="sníž. přenesená",J173,0)</f>
        <v>0</v>
      </c>
      <c r="BI173" s="115">
        <f>IF(N173="nulová",J173,0)</f>
        <v>0</v>
      </c>
      <c r="BJ173" s="17" t="s">
        <v>86</v>
      </c>
      <c r="BK173" s="115">
        <f>ROUND(I173*H173,2)</f>
        <v>0</v>
      </c>
      <c r="BL173" s="17" t="s">
        <v>153</v>
      </c>
      <c r="BM173" s="222" t="s">
        <v>562</v>
      </c>
    </row>
    <row r="174" spans="1:65" s="2" customFormat="1" ht="19.5">
      <c r="A174" s="35"/>
      <c r="B174" s="36"/>
      <c r="C174" s="37"/>
      <c r="D174" s="223" t="s">
        <v>155</v>
      </c>
      <c r="E174" s="37"/>
      <c r="F174" s="224" t="s">
        <v>321</v>
      </c>
      <c r="G174" s="37"/>
      <c r="H174" s="37"/>
      <c r="I174" s="179"/>
      <c r="J174" s="37"/>
      <c r="K174" s="37"/>
      <c r="L174" s="38"/>
      <c r="M174" s="225"/>
      <c r="N174" s="226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7" t="s">
        <v>155</v>
      </c>
      <c r="AU174" s="17" t="s">
        <v>88</v>
      </c>
    </row>
    <row r="175" spans="1:65" s="13" customFormat="1" ht="11.25">
      <c r="B175" s="227"/>
      <c r="C175" s="228"/>
      <c r="D175" s="223" t="s">
        <v>157</v>
      </c>
      <c r="E175" s="229" t="s">
        <v>1</v>
      </c>
      <c r="F175" s="230" t="s">
        <v>554</v>
      </c>
      <c r="G175" s="228"/>
      <c r="H175" s="231">
        <v>2720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AT175" s="237" t="s">
        <v>157</v>
      </c>
      <c r="AU175" s="237" t="s">
        <v>88</v>
      </c>
      <c r="AV175" s="13" t="s">
        <v>88</v>
      </c>
      <c r="AW175" s="13" t="s">
        <v>32</v>
      </c>
      <c r="AX175" s="13" t="s">
        <v>78</v>
      </c>
      <c r="AY175" s="237" t="s">
        <v>147</v>
      </c>
    </row>
    <row r="176" spans="1:65" s="15" customFormat="1" ht="22.5">
      <c r="B176" s="249"/>
      <c r="C176" s="250"/>
      <c r="D176" s="223" t="s">
        <v>157</v>
      </c>
      <c r="E176" s="251" t="s">
        <v>1</v>
      </c>
      <c r="F176" s="252" t="s">
        <v>563</v>
      </c>
      <c r="G176" s="250"/>
      <c r="H176" s="253">
        <v>2720</v>
      </c>
      <c r="I176" s="254"/>
      <c r="J176" s="250"/>
      <c r="K176" s="250"/>
      <c r="L176" s="255"/>
      <c r="M176" s="256"/>
      <c r="N176" s="257"/>
      <c r="O176" s="257"/>
      <c r="P176" s="257"/>
      <c r="Q176" s="257"/>
      <c r="R176" s="257"/>
      <c r="S176" s="257"/>
      <c r="T176" s="258"/>
      <c r="AT176" s="259" t="s">
        <v>157</v>
      </c>
      <c r="AU176" s="259" t="s">
        <v>88</v>
      </c>
      <c r="AV176" s="15" t="s">
        <v>166</v>
      </c>
      <c r="AW176" s="15" t="s">
        <v>32</v>
      </c>
      <c r="AX176" s="15" t="s">
        <v>78</v>
      </c>
      <c r="AY176" s="259" t="s">
        <v>147</v>
      </c>
    </row>
    <row r="177" spans="1:65" s="14" customFormat="1" ht="11.25">
      <c r="B177" s="238"/>
      <c r="C177" s="239"/>
      <c r="D177" s="223" t="s">
        <v>157</v>
      </c>
      <c r="E177" s="240" t="s">
        <v>1</v>
      </c>
      <c r="F177" s="241" t="s">
        <v>159</v>
      </c>
      <c r="G177" s="239"/>
      <c r="H177" s="242">
        <v>2720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AT177" s="248" t="s">
        <v>157</v>
      </c>
      <c r="AU177" s="248" t="s">
        <v>88</v>
      </c>
      <c r="AV177" s="14" t="s">
        <v>153</v>
      </c>
      <c r="AW177" s="14" t="s">
        <v>32</v>
      </c>
      <c r="AX177" s="14" t="s">
        <v>86</v>
      </c>
      <c r="AY177" s="248" t="s">
        <v>147</v>
      </c>
    </row>
    <row r="178" spans="1:65" s="2" customFormat="1" ht="21.75" customHeight="1">
      <c r="A178" s="35"/>
      <c r="B178" s="36"/>
      <c r="C178" s="210" t="s">
        <v>202</v>
      </c>
      <c r="D178" s="210" t="s">
        <v>149</v>
      </c>
      <c r="E178" s="211" t="s">
        <v>564</v>
      </c>
      <c r="F178" s="212" t="s">
        <v>565</v>
      </c>
      <c r="G178" s="213" t="s">
        <v>162</v>
      </c>
      <c r="H178" s="214">
        <v>15</v>
      </c>
      <c r="I178" s="215"/>
      <c r="J178" s="216">
        <f>ROUND(I178*H178,2)</f>
        <v>0</v>
      </c>
      <c r="K178" s="217"/>
      <c r="L178" s="38"/>
      <c r="M178" s="218" t="s">
        <v>1</v>
      </c>
      <c r="N178" s="219" t="s">
        <v>43</v>
      </c>
      <c r="O178" s="72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2" t="s">
        <v>153</v>
      </c>
      <c r="AT178" s="222" t="s">
        <v>149</v>
      </c>
      <c r="AU178" s="222" t="s">
        <v>88</v>
      </c>
      <c r="AY178" s="17" t="s">
        <v>147</v>
      </c>
      <c r="BE178" s="115">
        <f>IF(N178="základní",J178,0)</f>
        <v>0</v>
      </c>
      <c r="BF178" s="115">
        <f>IF(N178="snížená",J178,0)</f>
        <v>0</v>
      </c>
      <c r="BG178" s="115">
        <f>IF(N178="zákl. přenesená",J178,0)</f>
        <v>0</v>
      </c>
      <c r="BH178" s="115">
        <f>IF(N178="sníž. přenesená",J178,0)</f>
        <v>0</v>
      </c>
      <c r="BI178" s="115">
        <f>IF(N178="nulová",J178,0)</f>
        <v>0</v>
      </c>
      <c r="BJ178" s="17" t="s">
        <v>86</v>
      </c>
      <c r="BK178" s="115">
        <f>ROUND(I178*H178,2)</f>
        <v>0</v>
      </c>
      <c r="BL178" s="17" t="s">
        <v>153</v>
      </c>
      <c r="BM178" s="222" t="s">
        <v>566</v>
      </c>
    </row>
    <row r="179" spans="1:65" s="2" customFormat="1" ht="29.25">
      <c r="A179" s="35"/>
      <c r="B179" s="36"/>
      <c r="C179" s="37"/>
      <c r="D179" s="223" t="s">
        <v>155</v>
      </c>
      <c r="E179" s="37"/>
      <c r="F179" s="224" t="s">
        <v>567</v>
      </c>
      <c r="G179" s="37"/>
      <c r="H179" s="37"/>
      <c r="I179" s="179"/>
      <c r="J179" s="37"/>
      <c r="K179" s="37"/>
      <c r="L179" s="38"/>
      <c r="M179" s="225"/>
      <c r="N179" s="226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7" t="s">
        <v>155</v>
      </c>
      <c r="AU179" s="17" t="s">
        <v>88</v>
      </c>
    </row>
    <row r="180" spans="1:65" s="2" customFormat="1" ht="24.2" customHeight="1">
      <c r="A180" s="35"/>
      <c r="B180" s="36"/>
      <c r="C180" s="210" t="s">
        <v>176</v>
      </c>
      <c r="D180" s="210" t="s">
        <v>149</v>
      </c>
      <c r="E180" s="211" t="s">
        <v>568</v>
      </c>
      <c r="F180" s="212" t="s">
        <v>569</v>
      </c>
      <c r="G180" s="213" t="s">
        <v>152</v>
      </c>
      <c r="H180" s="214">
        <v>18000</v>
      </c>
      <c r="I180" s="215"/>
      <c r="J180" s="216">
        <f>ROUND(I180*H180,2)</f>
        <v>0</v>
      </c>
      <c r="K180" s="217"/>
      <c r="L180" s="38"/>
      <c r="M180" s="218" t="s">
        <v>1</v>
      </c>
      <c r="N180" s="219" t="s">
        <v>43</v>
      </c>
      <c r="O180" s="72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2" t="s">
        <v>153</v>
      </c>
      <c r="AT180" s="222" t="s">
        <v>149</v>
      </c>
      <c r="AU180" s="222" t="s">
        <v>88</v>
      </c>
      <c r="AY180" s="17" t="s">
        <v>147</v>
      </c>
      <c r="BE180" s="115">
        <f>IF(N180="základní",J180,0)</f>
        <v>0</v>
      </c>
      <c r="BF180" s="115">
        <f>IF(N180="snížená",J180,0)</f>
        <v>0</v>
      </c>
      <c r="BG180" s="115">
        <f>IF(N180="zákl. přenesená",J180,0)</f>
        <v>0</v>
      </c>
      <c r="BH180" s="115">
        <f>IF(N180="sníž. přenesená",J180,0)</f>
        <v>0</v>
      </c>
      <c r="BI180" s="115">
        <f>IF(N180="nulová",J180,0)</f>
        <v>0</v>
      </c>
      <c r="BJ180" s="17" t="s">
        <v>86</v>
      </c>
      <c r="BK180" s="115">
        <f>ROUND(I180*H180,2)</f>
        <v>0</v>
      </c>
      <c r="BL180" s="17" t="s">
        <v>153</v>
      </c>
      <c r="BM180" s="222" t="s">
        <v>570</v>
      </c>
    </row>
    <row r="181" spans="1:65" s="2" customFormat="1" ht="19.5">
      <c r="A181" s="35"/>
      <c r="B181" s="36"/>
      <c r="C181" s="37"/>
      <c r="D181" s="223" t="s">
        <v>155</v>
      </c>
      <c r="E181" s="37"/>
      <c r="F181" s="224" t="s">
        <v>571</v>
      </c>
      <c r="G181" s="37"/>
      <c r="H181" s="37"/>
      <c r="I181" s="179"/>
      <c r="J181" s="37"/>
      <c r="K181" s="37"/>
      <c r="L181" s="38"/>
      <c r="M181" s="225"/>
      <c r="N181" s="226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7" t="s">
        <v>155</v>
      </c>
      <c r="AU181" s="17" t="s">
        <v>88</v>
      </c>
    </row>
    <row r="182" spans="1:65" s="13" customFormat="1" ht="11.25">
      <c r="B182" s="227"/>
      <c r="C182" s="228"/>
      <c r="D182" s="223" t="s">
        <v>157</v>
      </c>
      <c r="E182" s="229" t="s">
        <v>1</v>
      </c>
      <c r="F182" s="230" t="s">
        <v>572</v>
      </c>
      <c r="G182" s="228"/>
      <c r="H182" s="231">
        <v>18000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AT182" s="237" t="s">
        <v>157</v>
      </c>
      <c r="AU182" s="237" t="s">
        <v>88</v>
      </c>
      <c r="AV182" s="13" t="s">
        <v>88</v>
      </c>
      <c r="AW182" s="13" t="s">
        <v>32</v>
      </c>
      <c r="AX182" s="13" t="s">
        <v>78</v>
      </c>
      <c r="AY182" s="237" t="s">
        <v>147</v>
      </c>
    </row>
    <row r="183" spans="1:65" s="15" customFormat="1" ht="33.75">
      <c r="B183" s="249"/>
      <c r="C183" s="250"/>
      <c r="D183" s="223" t="s">
        <v>157</v>
      </c>
      <c r="E183" s="251" t="s">
        <v>1</v>
      </c>
      <c r="F183" s="252" t="s">
        <v>573</v>
      </c>
      <c r="G183" s="250"/>
      <c r="H183" s="253">
        <v>18000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AT183" s="259" t="s">
        <v>157</v>
      </c>
      <c r="AU183" s="259" t="s">
        <v>88</v>
      </c>
      <c r="AV183" s="15" t="s">
        <v>166</v>
      </c>
      <c r="AW183" s="15" t="s">
        <v>32</v>
      </c>
      <c r="AX183" s="15" t="s">
        <v>78</v>
      </c>
      <c r="AY183" s="259" t="s">
        <v>147</v>
      </c>
    </row>
    <row r="184" spans="1:65" s="14" customFormat="1" ht="11.25">
      <c r="B184" s="238"/>
      <c r="C184" s="239"/>
      <c r="D184" s="223" t="s">
        <v>157</v>
      </c>
      <c r="E184" s="240" t="s">
        <v>1</v>
      </c>
      <c r="F184" s="241" t="s">
        <v>159</v>
      </c>
      <c r="G184" s="239"/>
      <c r="H184" s="242">
        <v>18000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AT184" s="248" t="s">
        <v>157</v>
      </c>
      <c r="AU184" s="248" t="s">
        <v>88</v>
      </c>
      <c r="AV184" s="14" t="s">
        <v>153</v>
      </c>
      <c r="AW184" s="14" t="s">
        <v>32</v>
      </c>
      <c r="AX184" s="14" t="s">
        <v>86</v>
      </c>
      <c r="AY184" s="248" t="s">
        <v>147</v>
      </c>
    </row>
    <row r="185" spans="1:65" s="2" customFormat="1" ht="24.2" customHeight="1">
      <c r="A185" s="35"/>
      <c r="B185" s="36"/>
      <c r="C185" s="210" t="s">
        <v>8</v>
      </c>
      <c r="D185" s="210" t="s">
        <v>149</v>
      </c>
      <c r="E185" s="211" t="s">
        <v>574</v>
      </c>
      <c r="F185" s="212" t="s">
        <v>575</v>
      </c>
      <c r="G185" s="213" t="s">
        <v>152</v>
      </c>
      <c r="H185" s="214">
        <v>6000</v>
      </c>
      <c r="I185" s="215"/>
      <c r="J185" s="216">
        <f>ROUND(I185*H185,2)</f>
        <v>0</v>
      </c>
      <c r="K185" s="217"/>
      <c r="L185" s="38"/>
      <c r="M185" s="218" t="s">
        <v>1</v>
      </c>
      <c r="N185" s="219" t="s">
        <v>43</v>
      </c>
      <c r="O185" s="72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2" t="s">
        <v>153</v>
      </c>
      <c r="AT185" s="222" t="s">
        <v>149</v>
      </c>
      <c r="AU185" s="222" t="s">
        <v>88</v>
      </c>
      <c r="AY185" s="17" t="s">
        <v>147</v>
      </c>
      <c r="BE185" s="115">
        <f>IF(N185="základní",J185,0)</f>
        <v>0</v>
      </c>
      <c r="BF185" s="115">
        <f>IF(N185="snížená",J185,0)</f>
        <v>0</v>
      </c>
      <c r="BG185" s="115">
        <f>IF(N185="zákl. přenesená",J185,0)</f>
        <v>0</v>
      </c>
      <c r="BH185" s="115">
        <f>IF(N185="sníž. přenesená",J185,0)</f>
        <v>0</v>
      </c>
      <c r="BI185" s="115">
        <f>IF(N185="nulová",J185,0)</f>
        <v>0</v>
      </c>
      <c r="BJ185" s="17" t="s">
        <v>86</v>
      </c>
      <c r="BK185" s="115">
        <f>ROUND(I185*H185,2)</f>
        <v>0</v>
      </c>
      <c r="BL185" s="17" t="s">
        <v>153</v>
      </c>
      <c r="BM185" s="222" t="s">
        <v>576</v>
      </c>
    </row>
    <row r="186" spans="1:65" s="2" customFormat="1" ht="19.5">
      <c r="A186" s="35"/>
      <c r="B186" s="36"/>
      <c r="C186" s="37"/>
      <c r="D186" s="223" t="s">
        <v>155</v>
      </c>
      <c r="E186" s="37"/>
      <c r="F186" s="224" t="s">
        <v>577</v>
      </c>
      <c r="G186" s="37"/>
      <c r="H186" s="37"/>
      <c r="I186" s="179"/>
      <c r="J186" s="37"/>
      <c r="K186" s="37"/>
      <c r="L186" s="38"/>
      <c r="M186" s="225"/>
      <c r="N186" s="226"/>
      <c r="O186" s="72"/>
      <c r="P186" s="72"/>
      <c r="Q186" s="72"/>
      <c r="R186" s="72"/>
      <c r="S186" s="72"/>
      <c r="T186" s="73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7" t="s">
        <v>155</v>
      </c>
      <c r="AU186" s="17" t="s">
        <v>88</v>
      </c>
    </row>
    <row r="187" spans="1:65" s="13" customFormat="1" ht="11.25">
      <c r="B187" s="227"/>
      <c r="C187" s="228"/>
      <c r="D187" s="223" t="s">
        <v>157</v>
      </c>
      <c r="E187" s="229" t="s">
        <v>1</v>
      </c>
      <c r="F187" s="230" t="s">
        <v>578</v>
      </c>
      <c r="G187" s="228"/>
      <c r="H187" s="231">
        <v>6000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AT187" s="237" t="s">
        <v>157</v>
      </c>
      <c r="AU187" s="237" t="s">
        <v>88</v>
      </c>
      <c r="AV187" s="13" t="s">
        <v>88</v>
      </c>
      <c r="AW187" s="13" t="s">
        <v>32</v>
      </c>
      <c r="AX187" s="13" t="s">
        <v>78</v>
      </c>
      <c r="AY187" s="237" t="s">
        <v>147</v>
      </c>
    </row>
    <row r="188" spans="1:65" s="15" customFormat="1" ht="22.5">
      <c r="B188" s="249"/>
      <c r="C188" s="250"/>
      <c r="D188" s="223" t="s">
        <v>157</v>
      </c>
      <c r="E188" s="251" t="s">
        <v>1</v>
      </c>
      <c r="F188" s="252" t="s">
        <v>579</v>
      </c>
      <c r="G188" s="250"/>
      <c r="H188" s="253">
        <v>6000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AT188" s="259" t="s">
        <v>157</v>
      </c>
      <c r="AU188" s="259" t="s">
        <v>88</v>
      </c>
      <c r="AV188" s="15" t="s">
        <v>166</v>
      </c>
      <c r="AW188" s="15" t="s">
        <v>32</v>
      </c>
      <c r="AX188" s="15" t="s">
        <v>78</v>
      </c>
      <c r="AY188" s="259" t="s">
        <v>147</v>
      </c>
    </row>
    <row r="189" spans="1:65" s="14" customFormat="1" ht="11.25">
      <c r="B189" s="238"/>
      <c r="C189" s="239"/>
      <c r="D189" s="223" t="s">
        <v>157</v>
      </c>
      <c r="E189" s="240" t="s">
        <v>1</v>
      </c>
      <c r="F189" s="241" t="s">
        <v>159</v>
      </c>
      <c r="G189" s="239"/>
      <c r="H189" s="242">
        <v>6000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AT189" s="248" t="s">
        <v>157</v>
      </c>
      <c r="AU189" s="248" t="s">
        <v>88</v>
      </c>
      <c r="AV189" s="14" t="s">
        <v>153</v>
      </c>
      <c r="AW189" s="14" t="s">
        <v>32</v>
      </c>
      <c r="AX189" s="14" t="s">
        <v>86</v>
      </c>
      <c r="AY189" s="248" t="s">
        <v>147</v>
      </c>
    </row>
    <row r="190" spans="1:65" s="2" customFormat="1" ht="16.5" customHeight="1">
      <c r="A190" s="35"/>
      <c r="B190" s="36"/>
      <c r="C190" s="261" t="s">
        <v>217</v>
      </c>
      <c r="D190" s="261" t="s">
        <v>373</v>
      </c>
      <c r="E190" s="262" t="s">
        <v>498</v>
      </c>
      <c r="F190" s="263" t="s">
        <v>499</v>
      </c>
      <c r="G190" s="264" t="s">
        <v>500</v>
      </c>
      <c r="H190" s="265">
        <v>180</v>
      </c>
      <c r="I190" s="266"/>
      <c r="J190" s="267">
        <f>ROUND(I190*H190,2)</f>
        <v>0</v>
      </c>
      <c r="K190" s="268"/>
      <c r="L190" s="269"/>
      <c r="M190" s="270" t="s">
        <v>1</v>
      </c>
      <c r="N190" s="271" t="s">
        <v>43</v>
      </c>
      <c r="O190" s="72"/>
      <c r="P190" s="220">
        <f>O190*H190</f>
        <v>0</v>
      </c>
      <c r="Q190" s="220">
        <v>1E-3</v>
      </c>
      <c r="R190" s="220">
        <f>Q190*H190</f>
        <v>0.18</v>
      </c>
      <c r="S190" s="220">
        <v>0</v>
      </c>
      <c r="T190" s="22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2" t="s">
        <v>192</v>
      </c>
      <c r="AT190" s="222" t="s">
        <v>373</v>
      </c>
      <c r="AU190" s="222" t="s">
        <v>88</v>
      </c>
      <c r="AY190" s="17" t="s">
        <v>147</v>
      </c>
      <c r="BE190" s="115">
        <f>IF(N190="základní",J190,0)</f>
        <v>0</v>
      </c>
      <c r="BF190" s="115">
        <f>IF(N190="snížená",J190,0)</f>
        <v>0</v>
      </c>
      <c r="BG190" s="115">
        <f>IF(N190="zákl. přenesená",J190,0)</f>
        <v>0</v>
      </c>
      <c r="BH190" s="115">
        <f>IF(N190="sníž. přenesená",J190,0)</f>
        <v>0</v>
      </c>
      <c r="BI190" s="115">
        <f>IF(N190="nulová",J190,0)</f>
        <v>0</v>
      </c>
      <c r="BJ190" s="17" t="s">
        <v>86</v>
      </c>
      <c r="BK190" s="115">
        <f>ROUND(I190*H190,2)</f>
        <v>0</v>
      </c>
      <c r="BL190" s="17" t="s">
        <v>153</v>
      </c>
      <c r="BM190" s="222" t="s">
        <v>580</v>
      </c>
    </row>
    <row r="191" spans="1:65" s="2" customFormat="1" ht="11.25">
      <c r="A191" s="35"/>
      <c r="B191" s="36"/>
      <c r="C191" s="37"/>
      <c r="D191" s="223" t="s">
        <v>155</v>
      </c>
      <c r="E191" s="37"/>
      <c r="F191" s="224" t="s">
        <v>499</v>
      </c>
      <c r="G191" s="37"/>
      <c r="H191" s="37"/>
      <c r="I191" s="179"/>
      <c r="J191" s="37"/>
      <c r="K191" s="37"/>
      <c r="L191" s="38"/>
      <c r="M191" s="225"/>
      <c r="N191" s="226"/>
      <c r="O191" s="72"/>
      <c r="P191" s="72"/>
      <c r="Q191" s="72"/>
      <c r="R191" s="72"/>
      <c r="S191" s="72"/>
      <c r="T191" s="73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7" t="s">
        <v>155</v>
      </c>
      <c r="AU191" s="17" t="s">
        <v>88</v>
      </c>
    </row>
    <row r="192" spans="1:65" s="13" customFormat="1" ht="11.25">
      <c r="B192" s="227"/>
      <c r="C192" s="228"/>
      <c r="D192" s="223" t="s">
        <v>157</v>
      </c>
      <c r="E192" s="228"/>
      <c r="F192" s="230" t="s">
        <v>581</v>
      </c>
      <c r="G192" s="228"/>
      <c r="H192" s="231">
        <v>180</v>
      </c>
      <c r="I192" s="232"/>
      <c r="J192" s="228"/>
      <c r="K192" s="228"/>
      <c r="L192" s="233"/>
      <c r="M192" s="234"/>
      <c r="N192" s="235"/>
      <c r="O192" s="235"/>
      <c r="P192" s="235"/>
      <c r="Q192" s="235"/>
      <c r="R192" s="235"/>
      <c r="S192" s="235"/>
      <c r="T192" s="236"/>
      <c r="AT192" s="237" t="s">
        <v>157</v>
      </c>
      <c r="AU192" s="237" t="s">
        <v>88</v>
      </c>
      <c r="AV192" s="13" t="s">
        <v>88</v>
      </c>
      <c r="AW192" s="13" t="s">
        <v>4</v>
      </c>
      <c r="AX192" s="13" t="s">
        <v>86</v>
      </c>
      <c r="AY192" s="237" t="s">
        <v>147</v>
      </c>
    </row>
    <row r="193" spans="1:65" s="2" customFormat="1" ht="24.2" customHeight="1">
      <c r="A193" s="35"/>
      <c r="B193" s="36"/>
      <c r="C193" s="210" t="s">
        <v>222</v>
      </c>
      <c r="D193" s="210" t="s">
        <v>149</v>
      </c>
      <c r="E193" s="211" t="s">
        <v>582</v>
      </c>
      <c r="F193" s="212" t="s">
        <v>583</v>
      </c>
      <c r="G193" s="213" t="s">
        <v>152</v>
      </c>
      <c r="H193" s="214">
        <v>18000</v>
      </c>
      <c r="I193" s="215"/>
      <c r="J193" s="216">
        <f>ROUND(I193*H193,2)</f>
        <v>0</v>
      </c>
      <c r="K193" s="217"/>
      <c r="L193" s="38"/>
      <c r="M193" s="218" t="s">
        <v>1</v>
      </c>
      <c r="N193" s="219" t="s">
        <v>43</v>
      </c>
      <c r="O193" s="72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2" t="s">
        <v>153</v>
      </c>
      <c r="AT193" s="222" t="s">
        <v>149</v>
      </c>
      <c r="AU193" s="222" t="s">
        <v>88</v>
      </c>
      <c r="AY193" s="17" t="s">
        <v>147</v>
      </c>
      <c r="BE193" s="115">
        <f>IF(N193="základní",J193,0)</f>
        <v>0</v>
      </c>
      <c r="BF193" s="115">
        <f>IF(N193="snížená",J193,0)</f>
        <v>0</v>
      </c>
      <c r="BG193" s="115">
        <f>IF(N193="zákl. přenesená",J193,0)</f>
        <v>0</v>
      </c>
      <c r="BH193" s="115">
        <f>IF(N193="sníž. přenesená",J193,0)</f>
        <v>0</v>
      </c>
      <c r="BI193" s="115">
        <f>IF(N193="nulová",J193,0)</f>
        <v>0</v>
      </c>
      <c r="BJ193" s="17" t="s">
        <v>86</v>
      </c>
      <c r="BK193" s="115">
        <f>ROUND(I193*H193,2)</f>
        <v>0</v>
      </c>
      <c r="BL193" s="17" t="s">
        <v>153</v>
      </c>
      <c r="BM193" s="222" t="s">
        <v>584</v>
      </c>
    </row>
    <row r="194" spans="1:65" s="2" customFormat="1" ht="19.5">
      <c r="A194" s="35"/>
      <c r="B194" s="36"/>
      <c r="C194" s="37"/>
      <c r="D194" s="223" t="s">
        <v>155</v>
      </c>
      <c r="E194" s="37"/>
      <c r="F194" s="224" t="s">
        <v>585</v>
      </c>
      <c r="G194" s="37"/>
      <c r="H194" s="37"/>
      <c r="I194" s="179"/>
      <c r="J194" s="37"/>
      <c r="K194" s="37"/>
      <c r="L194" s="38"/>
      <c r="M194" s="225"/>
      <c r="N194" s="226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7" t="s">
        <v>155</v>
      </c>
      <c r="AU194" s="17" t="s">
        <v>88</v>
      </c>
    </row>
    <row r="195" spans="1:65" s="13" customFormat="1" ht="11.25">
      <c r="B195" s="227"/>
      <c r="C195" s="228"/>
      <c r="D195" s="223" t="s">
        <v>157</v>
      </c>
      <c r="E195" s="229" t="s">
        <v>1</v>
      </c>
      <c r="F195" s="230" t="s">
        <v>586</v>
      </c>
      <c r="G195" s="228"/>
      <c r="H195" s="231">
        <v>18000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AT195" s="237" t="s">
        <v>157</v>
      </c>
      <c r="AU195" s="237" t="s">
        <v>88</v>
      </c>
      <c r="AV195" s="13" t="s">
        <v>88</v>
      </c>
      <c r="AW195" s="13" t="s">
        <v>32</v>
      </c>
      <c r="AX195" s="13" t="s">
        <v>78</v>
      </c>
      <c r="AY195" s="237" t="s">
        <v>147</v>
      </c>
    </row>
    <row r="196" spans="1:65" s="15" customFormat="1" ht="22.5">
      <c r="B196" s="249"/>
      <c r="C196" s="250"/>
      <c r="D196" s="223" t="s">
        <v>157</v>
      </c>
      <c r="E196" s="251" t="s">
        <v>1</v>
      </c>
      <c r="F196" s="252" t="s">
        <v>587</v>
      </c>
      <c r="G196" s="250"/>
      <c r="H196" s="253">
        <v>18000</v>
      </c>
      <c r="I196" s="254"/>
      <c r="J196" s="250"/>
      <c r="K196" s="250"/>
      <c r="L196" s="255"/>
      <c r="M196" s="256"/>
      <c r="N196" s="257"/>
      <c r="O196" s="257"/>
      <c r="P196" s="257"/>
      <c r="Q196" s="257"/>
      <c r="R196" s="257"/>
      <c r="S196" s="257"/>
      <c r="T196" s="258"/>
      <c r="AT196" s="259" t="s">
        <v>157</v>
      </c>
      <c r="AU196" s="259" t="s">
        <v>88</v>
      </c>
      <c r="AV196" s="15" t="s">
        <v>166</v>
      </c>
      <c r="AW196" s="15" t="s">
        <v>32</v>
      </c>
      <c r="AX196" s="15" t="s">
        <v>78</v>
      </c>
      <c r="AY196" s="259" t="s">
        <v>147</v>
      </c>
    </row>
    <row r="197" spans="1:65" s="14" customFormat="1" ht="11.25">
      <c r="B197" s="238"/>
      <c r="C197" s="239"/>
      <c r="D197" s="223" t="s">
        <v>157</v>
      </c>
      <c r="E197" s="240" t="s">
        <v>1</v>
      </c>
      <c r="F197" s="241" t="s">
        <v>159</v>
      </c>
      <c r="G197" s="239"/>
      <c r="H197" s="242">
        <v>18000</v>
      </c>
      <c r="I197" s="243"/>
      <c r="J197" s="239"/>
      <c r="K197" s="239"/>
      <c r="L197" s="244"/>
      <c r="M197" s="245"/>
      <c r="N197" s="246"/>
      <c r="O197" s="246"/>
      <c r="P197" s="246"/>
      <c r="Q197" s="246"/>
      <c r="R197" s="246"/>
      <c r="S197" s="246"/>
      <c r="T197" s="247"/>
      <c r="AT197" s="248" t="s">
        <v>157</v>
      </c>
      <c r="AU197" s="248" t="s">
        <v>88</v>
      </c>
      <c r="AV197" s="14" t="s">
        <v>153</v>
      </c>
      <c r="AW197" s="14" t="s">
        <v>32</v>
      </c>
      <c r="AX197" s="14" t="s">
        <v>86</v>
      </c>
      <c r="AY197" s="248" t="s">
        <v>147</v>
      </c>
    </row>
    <row r="198" spans="1:65" s="2" customFormat="1" ht="16.5" customHeight="1">
      <c r="A198" s="35"/>
      <c r="B198" s="36"/>
      <c r="C198" s="261" t="s">
        <v>227</v>
      </c>
      <c r="D198" s="261" t="s">
        <v>373</v>
      </c>
      <c r="E198" s="262" t="s">
        <v>588</v>
      </c>
      <c r="F198" s="263" t="s">
        <v>589</v>
      </c>
      <c r="G198" s="264" t="s">
        <v>500</v>
      </c>
      <c r="H198" s="265">
        <v>540</v>
      </c>
      <c r="I198" s="266"/>
      <c r="J198" s="267">
        <f>ROUND(I198*H198,2)</f>
        <v>0</v>
      </c>
      <c r="K198" s="268"/>
      <c r="L198" s="269"/>
      <c r="M198" s="270" t="s">
        <v>1</v>
      </c>
      <c r="N198" s="271" t="s">
        <v>43</v>
      </c>
      <c r="O198" s="72"/>
      <c r="P198" s="220">
        <f>O198*H198</f>
        <v>0</v>
      </c>
      <c r="Q198" s="220">
        <v>1E-3</v>
      </c>
      <c r="R198" s="220">
        <f>Q198*H198</f>
        <v>0.54</v>
      </c>
      <c r="S198" s="220">
        <v>0</v>
      </c>
      <c r="T198" s="221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2" t="s">
        <v>192</v>
      </c>
      <c r="AT198" s="222" t="s">
        <v>373</v>
      </c>
      <c r="AU198" s="222" t="s">
        <v>88</v>
      </c>
      <c r="AY198" s="17" t="s">
        <v>147</v>
      </c>
      <c r="BE198" s="115">
        <f>IF(N198="základní",J198,0)</f>
        <v>0</v>
      </c>
      <c r="BF198" s="115">
        <f>IF(N198="snížená",J198,0)</f>
        <v>0</v>
      </c>
      <c r="BG198" s="115">
        <f>IF(N198="zákl. přenesená",J198,0)</f>
        <v>0</v>
      </c>
      <c r="BH198" s="115">
        <f>IF(N198="sníž. přenesená",J198,0)</f>
        <v>0</v>
      </c>
      <c r="BI198" s="115">
        <f>IF(N198="nulová",J198,0)</f>
        <v>0</v>
      </c>
      <c r="BJ198" s="17" t="s">
        <v>86</v>
      </c>
      <c r="BK198" s="115">
        <f>ROUND(I198*H198,2)</f>
        <v>0</v>
      </c>
      <c r="BL198" s="17" t="s">
        <v>153</v>
      </c>
      <c r="BM198" s="222" t="s">
        <v>590</v>
      </c>
    </row>
    <row r="199" spans="1:65" s="2" customFormat="1" ht="11.25">
      <c r="A199" s="35"/>
      <c r="B199" s="36"/>
      <c r="C199" s="37"/>
      <c r="D199" s="223" t="s">
        <v>155</v>
      </c>
      <c r="E199" s="37"/>
      <c r="F199" s="224" t="s">
        <v>589</v>
      </c>
      <c r="G199" s="37"/>
      <c r="H199" s="37"/>
      <c r="I199" s="179"/>
      <c r="J199" s="37"/>
      <c r="K199" s="37"/>
      <c r="L199" s="38"/>
      <c r="M199" s="225"/>
      <c r="N199" s="226"/>
      <c r="O199" s="72"/>
      <c r="P199" s="72"/>
      <c r="Q199" s="72"/>
      <c r="R199" s="72"/>
      <c r="S199" s="72"/>
      <c r="T199" s="73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7" t="s">
        <v>155</v>
      </c>
      <c r="AU199" s="17" t="s">
        <v>88</v>
      </c>
    </row>
    <row r="200" spans="1:65" s="2" customFormat="1" ht="107.25">
      <c r="A200" s="35"/>
      <c r="B200" s="36"/>
      <c r="C200" s="37"/>
      <c r="D200" s="223" t="s">
        <v>258</v>
      </c>
      <c r="E200" s="37"/>
      <c r="F200" s="260" t="s">
        <v>591</v>
      </c>
      <c r="G200" s="37"/>
      <c r="H200" s="37"/>
      <c r="I200" s="179"/>
      <c r="J200" s="37"/>
      <c r="K200" s="37"/>
      <c r="L200" s="38"/>
      <c r="M200" s="225"/>
      <c r="N200" s="226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7" t="s">
        <v>258</v>
      </c>
      <c r="AU200" s="17" t="s">
        <v>88</v>
      </c>
    </row>
    <row r="201" spans="1:65" s="13" customFormat="1" ht="11.25">
      <c r="B201" s="227"/>
      <c r="C201" s="228"/>
      <c r="D201" s="223" t="s">
        <v>157</v>
      </c>
      <c r="E201" s="228"/>
      <c r="F201" s="230" t="s">
        <v>592</v>
      </c>
      <c r="G201" s="228"/>
      <c r="H201" s="231">
        <v>540</v>
      </c>
      <c r="I201" s="232"/>
      <c r="J201" s="228"/>
      <c r="K201" s="228"/>
      <c r="L201" s="233"/>
      <c r="M201" s="234"/>
      <c r="N201" s="235"/>
      <c r="O201" s="235"/>
      <c r="P201" s="235"/>
      <c r="Q201" s="235"/>
      <c r="R201" s="235"/>
      <c r="S201" s="235"/>
      <c r="T201" s="236"/>
      <c r="AT201" s="237" t="s">
        <v>157</v>
      </c>
      <c r="AU201" s="237" t="s">
        <v>88</v>
      </c>
      <c r="AV201" s="13" t="s">
        <v>88</v>
      </c>
      <c r="AW201" s="13" t="s">
        <v>4</v>
      </c>
      <c r="AX201" s="13" t="s">
        <v>86</v>
      </c>
      <c r="AY201" s="237" t="s">
        <v>147</v>
      </c>
    </row>
    <row r="202" spans="1:65" s="2" customFormat="1" ht="16.5" customHeight="1">
      <c r="A202" s="35"/>
      <c r="B202" s="36"/>
      <c r="C202" s="210" t="s">
        <v>232</v>
      </c>
      <c r="D202" s="210" t="s">
        <v>149</v>
      </c>
      <c r="E202" s="211" t="s">
        <v>593</v>
      </c>
      <c r="F202" s="212" t="s">
        <v>594</v>
      </c>
      <c r="G202" s="213" t="s">
        <v>152</v>
      </c>
      <c r="H202" s="214">
        <v>18000</v>
      </c>
      <c r="I202" s="215"/>
      <c r="J202" s="216">
        <f>ROUND(I202*H202,2)</f>
        <v>0</v>
      </c>
      <c r="K202" s="217"/>
      <c r="L202" s="38"/>
      <c r="M202" s="218" t="s">
        <v>1</v>
      </c>
      <c r="N202" s="219" t="s">
        <v>43</v>
      </c>
      <c r="O202" s="72"/>
      <c r="P202" s="220">
        <f>O202*H202</f>
        <v>0</v>
      </c>
      <c r="Q202" s="220">
        <v>0</v>
      </c>
      <c r="R202" s="220">
        <f>Q202*H202</f>
        <v>0</v>
      </c>
      <c r="S202" s="220">
        <v>0</v>
      </c>
      <c r="T202" s="221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2" t="s">
        <v>153</v>
      </c>
      <c r="AT202" s="222" t="s">
        <v>149</v>
      </c>
      <c r="AU202" s="222" t="s">
        <v>88</v>
      </c>
      <c r="AY202" s="17" t="s">
        <v>147</v>
      </c>
      <c r="BE202" s="115">
        <f>IF(N202="základní",J202,0)</f>
        <v>0</v>
      </c>
      <c r="BF202" s="115">
        <f>IF(N202="snížená",J202,0)</f>
        <v>0</v>
      </c>
      <c r="BG202" s="115">
        <f>IF(N202="zákl. přenesená",J202,0)</f>
        <v>0</v>
      </c>
      <c r="BH202" s="115">
        <f>IF(N202="sníž. přenesená",J202,0)</f>
        <v>0</v>
      </c>
      <c r="BI202" s="115">
        <f>IF(N202="nulová",J202,0)</f>
        <v>0</v>
      </c>
      <c r="BJ202" s="17" t="s">
        <v>86</v>
      </c>
      <c r="BK202" s="115">
        <f>ROUND(I202*H202,2)</f>
        <v>0</v>
      </c>
      <c r="BL202" s="17" t="s">
        <v>153</v>
      </c>
      <c r="BM202" s="222" t="s">
        <v>595</v>
      </c>
    </row>
    <row r="203" spans="1:65" s="2" customFormat="1" ht="29.25">
      <c r="A203" s="35"/>
      <c r="B203" s="36"/>
      <c r="C203" s="37"/>
      <c r="D203" s="223" t="s">
        <v>155</v>
      </c>
      <c r="E203" s="37"/>
      <c r="F203" s="224" t="s">
        <v>596</v>
      </c>
      <c r="G203" s="37"/>
      <c r="H203" s="37"/>
      <c r="I203" s="179"/>
      <c r="J203" s="37"/>
      <c r="K203" s="37"/>
      <c r="L203" s="38"/>
      <c r="M203" s="225"/>
      <c r="N203" s="226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7" t="s">
        <v>155</v>
      </c>
      <c r="AU203" s="17" t="s">
        <v>88</v>
      </c>
    </row>
    <row r="204" spans="1:65" s="13" customFormat="1" ht="11.25">
      <c r="B204" s="227"/>
      <c r="C204" s="228"/>
      <c r="D204" s="223" t="s">
        <v>157</v>
      </c>
      <c r="E204" s="229" t="s">
        <v>1</v>
      </c>
      <c r="F204" s="230" t="s">
        <v>586</v>
      </c>
      <c r="G204" s="228"/>
      <c r="H204" s="231">
        <v>18000</v>
      </c>
      <c r="I204" s="232"/>
      <c r="J204" s="228"/>
      <c r="K204" s="228"/>
      <c r="L204" s="233"/>
      <c r="M204" s="234"/>
      <c r="N204" s="235"/>
      <c r="O204" s="235"/>
      <c r="P204" s="235"/>
      <c r="Q204" s="235"/>
      <c r="R204" s="235"/>
      <c r="S204" s="235"/>
      <c r="T204" s="236"/>
      <c r="AT204" s="237" t="s">
        <v>157</v>
      </c>
      <c r="AU204" s="237" t="s">
        <v>88</v>
      </c>
      <c r="AV204" s="13" t="s">
        <v>88</v>
      </c>
      <c r="AW204" s="13" t="s">
        <v>32</v>
      </c>
      <c r="AX204" s="13" t="s">
        <v>78</v>
      </c>
      <c r="AY204" s="237" t="s">
        <v>147</v>
      </c>
    </row>
    <row r="205" spans="1:65" s="15" customFormat="1" ht="22.5">
      <c r="B205" s="249"/>
      <c r="C205" s="250"/>
      <c r="D205" s="223" t="s">
        <v>157</v>
      </c>
      <c r="E205" s="251" t="s">
        <v>1</v>
      </c>
      <c r="F205" s="252" t="s">
        <v>597</v>
      </c>
      <c r="G205" s="250"/>
      <c r="H205" s="253">
        <v>18000</v>
      </c>
      <c r="I205" s="254"/>
      <c r="J205" s="250"/>
      <c r="K205" s="250"/>
      <c r="L205" s="255"/>
      <c r="M205" s="256"/>
      <c r="N205" s="257"/>
      <c r="O205" s="257"/>
      <c r="P205" s="257"/>
      <c r="Q205" s="257"/>
      <c r="R205" s="257"/>
      <c r="S205" s="257"/>
      <c r="T205" s="258"/>
      <c r="AT205" s="259" t="s">
        <v>157</v>
      </c>
      <c r="AU205" s="259" t="s">
        <v>88</v>
      </c>
      <c r="AV205" s="15" t="s">
        <v>166</v>
      </c>
      <c r="AW205" s="15" t="s">
        <v>32</v>
      </c>
      <c r="AX205" s="15" t="s">
        <v>78</v>
      </c>
      <c r="AY205" s="259" t="s">
        <v>147</v>
      </c>
    </row>
    <row r="206" spans="1:65" s="14" customFormat="1" ht="11.25">
      <c r="B206" s="238"/>
      <c r="C206" s="239"/>
      <c r="D206" s="223" t="s">
        <v>157</v>
      </c>
      <c r="E206" s="240" t="s">
        <v>1</v>
      </c>
      <c r="F206" s="241" t="s">
        <v>159</v>
      </c>
      <c r="G206" s="239"/>
      <c r="H206" s="242">
        <v>18000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AT206" s="248" t="s">
        <v>157</v>
      </c>
      <c r="AU206" s="248" t="s">
        <v>88</v>
      </c>
      <c r="AV206" s="14" t="s">
        <v>153</v>
      </c>
      <c r="AW206" s="14" t="s">
        <v>32</v>
      </c>
      <c r="AX206" s="14" t="s">
        <v>86</v>
      </c>
      <c r="AY206" s="248" t="s">
        <v>147</v>
      </c>
    </row>
    <row r="207" spans="1:65" s="2" customFormat="1" ht="24.2" customHeight="1">
      <c r="A207" s="35"/>
      <c r="B207" s="36"/>
      <c r="C207" s="210" t="s">
        <v>237</v>
      </c>
      <c r="D207" s="210" t="s">
        <v>149</v>
      </c>
      <c r="E207" s="211" t="s">
        <v>333</v>
      </c>
      <c r="F207" s="212" t="s">
        <v>334</v>
      </c>
      <c r="G207" s="213" t="s">
        <v>152</v>
      </c>
      <c r="H207" s="214">
        <v>6000</v>
      </c>
      <c r="I207" s="215"/>
      <c r="J207" s="216">
        <f>ROUND(I207*H207,2)</f>
        <v>0</v>
      </c>
      <c r="K207" s="217"/>
      <c r="L207" s="38"/>
      <c r="M207" s="218" t="s">
        <v>1</v>
      </c>
      <c r="N207" s="219" t="s">
        <v>43</v>
      </c>
      <c r="O207" s="72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2" t="s">
        <v>153</v>
      </c>
      <c r="AT207" s="222" t="s">
        <v>149</v>
      </c>
      <c r="AU207" s="222" t="s">
        <v>88</v>
      </c>
      <c r="AY207" s="17" t="s">
        <v>147</v>
      </c>
      <c r="BE207" s="115">
        <f>IF(N207="základní",J207,0)</f>
        <v>0</v>
      </c>
      <c r="BF207" s="115">
        <f>IF(N207="snížená",J207,0)</f>
        <v>0</v>
      </c>
      <c r="BG207" s="115">
        <f>IF(N207="zákl. přenesená",J207,0)</f>
        <v>0</v>
      </c>
      <c r="BH207" s="115">
        <f>IF(N207="sníž. přenesená",J207,0)</f>
        <v>0</v>
      </c>
      <c r="BI207" s="115">
        <f>IF(N207="nulová",J207,0)</f>
        <v>0</v>
      </c>
      <c r="BJ207" s="17" t="s">
        <v>86</v>
      </c>
      <c r="BK207" s="115">
        <f>ROUND(I207*H207,2)</f>
        <v>0</v>
      </c>
      <c r="BL207" s="17" t="s">
        <v>153</v>
      </c>
      <c r="BM207" s="222" t="s">
        <v>598</v>
      </c>
    </row>
    <row r="208" spans="1:65" s="2" customFormat="1" ht="19.5">
      <c r="A208" s="35"/>
      <c r="B208" s="36"/>
      <c r="C208" s="37"/>
      <c r="D208" s="223" t="s">
        <v>155</v>
      </c>
      <c r="E208" s="37"/>
      <c r="F208" s="224" t="s">
        <v>336</v>
      </c>
      <c r="G208" s="37"/>
      <c r="H208" s="37"/>
      <c r="I208" s="179"/>
      <c r="J208" s="37"/>
      <c r="K208" s="37"/>
      <c r="L208" s="38"/>
      <c r="M208" s="225"/>
      <c r="N208" s="226"/>
      <c r="O208" s="72"/>
      <c r="P208" s="72"/>
      <c r="Q208" s="72"/>
      <c r="R208" s="72"/>
      <c r="S208" s="72"/>
      <c r="T208" s="73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7" t="s">
        <v>155</v>
      </c>
      <c r="AU208" s="17" t="s">
        <v>88</v>
      </c>
    </row>
    <row r="209" spans="1:65" s="13" customFormat="1" ht="11.25">
      <c r="B209" s="227"/>
      <c r="C209" s="228"/>
      <c r="D209" s="223" t="s">
        <v>157</v>
      </c>
      <c r="E209" s="229" t="s">
        <v>1</v>
      </c>
      <c r="F209" s="230" t="s">
        <v>578</v>
      </c>
      <c r="G209" s="228"/>
      <c r="H209" s="231">
        <v>6000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AT209" s="237" t="s">
        <v>157</v>
      </c>
      <c r="AU209" s="237" t="s">
        <v>88</v>
      </c>
      <c r="AV209" s="13" t="s">
        <v>88</v>
      </c>
      <c r="AW209" s="13" t="s">
        <v>32</v>
      </c>
      <c r="AX209" s="13" t="s">
        <v>78</v>
      </c>
      <c r="AY209" s="237" t="s">
        <v>147</v>
      </c>
    </row>
    <row r="210" spans="1:65" s="15" customFormat="1" ht="22.5">
      <c r="B210" s="249"/>
      <c r="C210" s="250"/>
      <c r="D210" s="223" t="s">
        <v>157</v>
      </c>
      <c r="E210" s="251" t="s">
        <v>1</v>
      </c>
      <c r="F210" s="252" t="s">
        <v>599</v>
      </c>
      <c r="G210" s="250"/>
      <c r="H210" s="253">
        <v>6000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AT210" s="259" t="s">
        <v>157</v>
      </c>
      <c r="AU210" s="259" t="s">
        <v>88</v>
      </c>
      <c r="AV210" s="15" t="s">
        <v>166</v>
      </c>
      <c r="AW210" s="15" t="s">
        <v>32</v>
      </c>
      <c r="AX210" s="15" t="s">
        <v>78</v>
      </c>
      <c r="AY210" s="259" t="s">
        <v>147</v>
      </c>
    </row>
    <row r="211" spans="1:65" s="14" customFormat="1" ht="11.25">
      <c r="B211" s="238"/>
      <c r="C211" s="239"/>
      <c r="D211" s="223" t="s">
        <v>157</v>
      </c>
      <c r="E211" s="240" t="s">
        <v>1</v>
      </c>
      <c r="F211" s="241" t="s">
        <v>159</v>
      </c>
      <c r="G211" s="239"/>
      <c r="H211" s="242">
        <v>6000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AT211" s="248" t="s">
        <v>157</v>
      </c>
      <c r="AU211" s="248" t="s">
        <v>88</v>
      </c>
      <c r="AV211" s="14" t="s">
        <v>153</v>
      </c>
      <c r="AW211" s="14" t="s">
        <v>32</v>
      </c>
      <c r="AX211" s="14" t="s">
        <v>86</v>
      </c>
      <c r="AY211" s="248" t="s">
        <v>147</v>
      </c>
    </row>
    <row r="212" spans="1:65" s="2" customFormat="1" ht="24.2" customHeight="1">
      <c r="A212" s="35"/>
      <c r="B212" s="36"/>
      <c r="C212" s="210" t="s">
        <v>245</v>
      </c>
      <c r="D212" s="210" t="s">
        <v>149</v>
      </c>
      <c r="E212" s="211" t="s">
        <v>600</v>
      </c>
      <c r="F212" s="212" t="s">
        <v>601</v>
      </c>
      <c r="G212" s="213" t="s">
        <v>152</v>
      </c>
      <c r="H212" s="214">
        <v>24000</v>
      </c>
      <c r="I212" s="215"/>
      <c r="J212" s="216">
        <f>ROUND(I212*H212,2)</f>
        <v>0</v>
      </c>
      <c r="K212" s="217"/>
      <c r="L212" s="38"/>
      <c r="M212" s="218" t="s">
        <v>1</v>
      </c>
      <c r="N212" s="219" t="s">
        <v>43</v>
      </c>
      <c r="O212" s="72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2" t="s">
        <v>153</v>
      </c>
      <c r="AT212" s="222" t="s">
        <v>149</v>
      </c>
      <c r="AU212" s="222" t="s">
        <v>88</v>
      </c>
      <c r="AY212" s="17" t="s">
        <v>147</v>
      </c>
      <c r="BE212" s="115">
        <f>IF(N212="základní",J212,0)</f>
        <v>0</v>
      </c>
      <c r="BF212" s="115">
        <f>IF(N212="snížená",J212,0)</f>
        <v>0</v>
      </c>
      <c r="BG212" s="115">
        <f>IF(N212="zákl. přenesená",J212,0)</f>
        <v>0</v>
      </c>
      <c r="BH212" s="115">
        <f>IF(N212="sníž. přenesená",J212,0)</f>
        <v>0</v>
      </c>
      <c r="BI212" s="115">
        <f>IF(N212="nulová",J212,0)</f>
        <v>0</v>
      </c>
      <c r="BJ212" s="17" t="s">
        <v>86</v>
      </c>
      <c r="BK212" s="115">
        <f>ROUND(I212*H212,2)</f>
        <v>0</v>
      </c>
      <c r="BL212" s="17" t="s">
        <v>153</v>
      </c>
      <c r="BM212" s="222" t="s">
        <v>602</v>
      </c>
    </row>
    <row r="213" spans="1:65" s="2" customFormat="1" ht="11.25">
      <c r="A213" s="35"/>
      <c r="B213" s="36"/>
      <c r="C213" s="37"/>
      <c r="D213" s="223" t="s">
        <v>155</v>
      </c>
      <c r="E213" s="37"/>
      <c r="F213" s="224" t="s">
        <v>603</v>
      </c>
      <c r="G213" s="37"/>
      <c r="H213" s="37"/>
      <c r="I213" s="179"/>
      <c r="J213" s="37"/>
      <c r="K213" s="37"/>
      <c r="L213" s="38"/>
      <c r="M213" s="225"/>
      <c r="N213" s="226"/>
      <c r="O213" s="72"/>
      <c r="P213" s="72"/>
      <c r="Q213" s="72"/>
      <c r="R213" s="72"/>
      <c r="S213" s="72"/>
      <c r="T213" s="73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7" t="s">
        <v>155</v>
      </c>
      <c r="AU213" s="17" t="s">
        <v>88</v>
      </c>
    </row>
    <row r="214" spans="1:65" s="13" customFormat="1" ht="11.25">
      <c r="B214" s="227"/>
      <c r="C214" s="228"/>
      <c r="D214" s="223" t="s">
        <v>157</v>
      </c>
      <c r="E214" s="229" t="s">
        <v>1</v>
      </c>
      <c r="F214" s="230" t="s">
        <v>586</v>
      </c>
      <c r="G214" s="228"/>
      <c r="H214" s="231">
        <v>18000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AT214" s="237" t="s">
        <v>157</v>
      </c>
      <c r="AU214" s="237" t="s">
        <v>88</v>
      </c>
      <c r="AV214" s="13" t="s">
        <v>88</v>
      </c>
      <c r="AW214" s="13" t="s">
        <v>32</v>
      </c>
      <c r="AX214" s="13" t="s">
        <v>78</v>
      </c>
      <c r="AY214" s="237" t="s">
        <v>147</v>
      </c>
    </row>
    <row r="215" spans="1:65" s="15" customFormat="1" ht="22.5">
      <c r="B215" s="249"/>
      <c r="C215" s="250"/>
      <c r="D215" s="223" t="s">
        <v>157</v>
      </c>
      <c r="E215" s="251" t="s">
        <v>1</v>
      </c>
      <c r="F215" s="252" t="s">
        <v>604</v>
      </c>
      <c r="G215" s="250"/>
      <c r="H215" s="253">
        <v>18000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AT215" s="259" t="s">
        <v>157</v>
      </c>
      <c r="AU215" s="259" t="s">
        <v>88</v>
      </c>
      <c r="AV215" s="15" t="s">
        <v>166</v>
      </c>
      <c r="AW215" s="15" t="s">
        <v>32</v>
      </c>
      <c r="AX215" s="15" t="s">
        <v>78</v>
      </c>
      <c r="AY215" s="259" t="s">
        <v>147</v>
      </c>
    </row>
    <row r="216" spans="1:65" s="13" customFormat="1" ht="11.25">
      <c r="B216" s="227"/>
      <c r="C216" s="228"/>
      <c r="D216" s="223" t="s">
        <v>157</v>
      </c>
      <c r="E216" s="229" t="s">
        <v>1</v>
      </c>
      <c r="F216" s="230" t="s">
        <v>578</v>
      </c>
      <c r="G216" s="228"/>
      <c r="H216" s="231">
        <v>6000</v>
      </c>
      <c r="I216" s="232"/>
      <c r="J216" s="228"/>
      <c r="K216" s="228"/>
      <c r="L216" s="233"/>
      <c r="M216" s="234"/>
      <c r="N216" s="235"/>
      <c r="O216" s="235"/>
      <c r="P216" s="235"/>
      <c r="Q216" s="235"/>
      <c r="R216" s="235"/>
      <c r="S216" s="235"/>
      <c r="T216" s="236"/>
      <c r="AT216" s="237" t="s">
        <v>157</v>
      </c>
      <c r="AU216" s="237" t="s">
        <v>88</v>
      </c>
      <c r="AV216" s="13" t="s">
        <v>88</v>
      </c>
      <c r="AW216" s="13" t="s">
        <v>32</v>
      </c>
      <c r="AX216" s="13" t="s">
        <v>78</v>
      </c>
      <c r="AY216" s="237" t="s">
        <v>147</v>
      </c>
    </row>
    <row r="217" spans="1:65" s="15" customFormat="1" ht="22.5">
      <c r="B217" s="249"/>
      <c r="C217" s="250"/>
      <c r="D217" s="223" t="s">
        <v>157</v>
      </c>
      <c r="E217" s="251" t="s">
        <v>1</v>
      </c>
      <c r="F217" s="252" t="s">
        <v>605</v>
      </c>
      <c r="G217" s="250"/>
      <c r="H217" s="253">
        <v>6000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AT217" s="259" t="s">
        <v>157</v>
      </c>
      <c r="AU217" s="259" t="s">
        <v>88</v>
      </c>
      <c r="AV217" s="15" t="s">
        <v>166</v>
      </c>
      <c r="AW217" s="15" t="s">
        <v>32</v>
      </c>
      <c r="AX217" s="15" t="s">
        <v>78</v>
      </c>
      <c r="AY217" s="259" t="s">
        <v>147</v>
      </c>
    </row>
    <row r="218" spans="1:65" s="14" customFormat="1" ht="11.25">
      <c r="B218" s="238"/>
      <c r="C218" s="239"/>
      <c r="D218" s="223" t="s">
        <v>157</v>
      </c>
      <c r="E218" s="240" t="s">
        <v>1</v>
      </c>
      <c r="F218" s="241" t="s">
        <v>159</v>
      </c>
      <c r="G218" s="239"/>
      <c r="H218" s="242">
        <v>24000</v>
      </c>
      <c r="I218" s="243"/>
      <c r="J218" s="239"/>
      <c r="K218" s="239"/>
      <c r="L218" s="244"/>
      <c r="M218" s="245"/>
      <c r="N218" s="246"/>
      <c r="O218" s="246"/>
      <c r="P218" s="246"/>
      <c r="Q218" s="246"/>
      <c r="R218" s="246"/>
      <c r="S218" s="246"/>
      <c r="T218" s="247"/>
      <c r="AT218" s="248" t="s">
        <v>157</v>
      </c>
      <c r="AU218" s="248" t="s">
        <v>88</v>
      </c>
      <c r="AV218" s="14" t="s">
        <v>153</v>
      </c>
      <c r="AW218" s="14" t="s">
        <v>32</v>
      </c>
      <c r="AX218" s="14" t="s">
        <v>86</v>
      </c>
      <c r="AY218" s="248" t="s">
        <v>147</v>
      </c>
    </row>
    <row r="219" spans="1:65" s="2" customFormat="1" ht="21.75" customHeight="1">
      <c r="A219" s="35"/>
      <c r="B219" s="36"/>
      <c r="C219" s="210" t="s">
        <v>252</v>
      </c>
      <c r="D219" s="210" t="s">
        <v>149</v>
      </c>
      <c r="E219" s="211" t="s">
        <v>606</v>
      </c>
      <c r="F219" s="212" t="s">
        <v>607</v>
      </c>
      <c r="G219" s="213" t="s">
        <v>152</v>
      </c>
      <c r="H219" s="214">
        <v>24000</v>
      </c>
      <c r="I219" s="215"/>
      <c r="J219" s="216">
        <f>ROUND(I219*H219,2)</f>
        <v>0</v>
      </c>
      <c r="K219" s="217"/>
      <c r="L219" s="38"/>
      <c r="M219" s="218" t="s">
        <v>1</v>
      </c>
      <c r="N219" s="219" t="s">
        <v>43</v>
      </c>
      <c r="O219" s="72"/>
      <c r="P219" s="220">
        <f>O219*H219</f>
        <v>0</v>
      </c>
      <c r="Q219" s="220">
        <v>0</v>
      </c>
      <c r="R219" s="220">
        <f>Q219*H219</f>
        <v>0</v>
      </c>
      <c r="S219" s="220">
        <v>0</v>
      </c>
      <c r="T219" s="221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2" t="s">
        <v>153</v>
      </c>
      <c r="AT219" s="222" t="s">
        <v>149</v>
      </c>
      <c r="AU219" s="222" t="s">
        <v>88</v>
      </c>
      <c r="AY219" s="17" t="s">
        <v>147</v>
      </c>
      <c r="BE219" s="115">
        <f>IF(N219="základní",J219,0)</f>
        <v>0</v>
      </c>
      <c r="BF219" s="115">
        <f>IF(N219="snížená",J219,0)</f>
        <v>0</v>
      </c>
      <c r="BG219" s="115">
        <f>IF(N219="zákl. přenesená",J219,0)</f>
        <v>0</v>
      </c>
      <c r="BH219" s="115">
        <f>IF(N219="sníž. přenesená",J219,0)</f>
        <v>0</v>
      </c>
      <c r="BI219" s="115">
        <f>IF(N219="nulová",J219,0)</f>
        <v>0</v>
      </c>
      <c r="BJ219" s="17" t="s">
        <v>86</v>
      </c>
      <c r="BK219" s="115">
        <f>ROUND(I219*H219,2)</f>
        <v>0</v>
      </c>
      <c r="BL219" s="17" t="s">
        <v>153</v>
      </c>
      <c r="BM219" s="222" t="s">
        <v>608</v>
      </c>
    </row>
    <row r="220" spans="1:65" s="2" customFormat="1" ht="11.25">
      <c r="A220" s="35"/>
      <c r="B220" s="36"/>
      <c r="C220" s="37"/>
      <c r="D220" s="223" t="s">
        <v>155</v>
      </c>
      <c r="E220" s="37"/>
      <c r="F220" s="224" t="s">
        <v>609</v>
      </c>
      <c r="G220" s="37"/>
      <c r="H220" s="37"/>
      <c r="I220" s="179"/>
      <c r="J220" s="37"/>
      <c r="K220" s="37"/>
      <c r="L220" s="38"/>
      <c r="M220" s="225"/>
      <c r="N220" s="226"/>
      <c r="O220" s="72"/>
      <c r="P220" s="72"/>
      <c r="Q220" s="72"/>
      <c r="R220" s="72"/>
      <c r="S220" s="72"/>
      <c r="T220" s="73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7" t="s">
        <v>155</v>
      </c>
      <c r="AU220" s="17" t="s">
        <v>88</v>
      </c>
    </row>
    <row r="221" spans="1:65" s="13" customFormat="1" ht="11.25">
      <c r="B221" s="227"/>
      <c r="C221" s="228"/>
      <c r="D221" s="223" t="s">
        <v>157</v>
      </c>
      <c r="E221" s="229" t="s">
        <v>1</v>
      </c>
      <c r="F221" s="230" t="s">
        <v>586</v>
      </c>
      <c r="G221" s="228"/>
      <c r="H221" s="231">
        <v>18000</v>
      </c>
      <c r="I221" s="232"/>
      <c r="J221" s="228"/>
      <c r="K221" s="228"/>
      <c r="L221" s="233"/>
      <c r="M221" s="234"/>
      <c r="N221" s="235"/>
      <c r="O221" s="235"/>
      <c r="P221" s="235"/>
      <c r="Q221" s="235"/>
      <c r="R221" s="235"/>
      <c r="S221" s="235"/>
      <c r="T221" s="236"/>
      <c r="AT221" s="237" t="s">
        <v>157</v>
      </c>
      <c r="AU221" s="237" t="s">
        <v>88</v>
      </c>
      <c r="AV221" s="13" t="s">
        <v>88</v>
      </c>
      <c r="AW221" s="13" t="s">
        <v>32</v>
      </c>
      <c r="AX221" s="13" t="s">
        <v>78</v>
      </c>
      <c r="AY221" s="237" t="s">
        <v>147</v>
      </c>
    </row>
    <row r="222" spans="1:65" s="15" customFormat="1" ht="22.5">
      <c r="B222" s="249"/>
      <c r="C222" s="250"/>
      <c r="D222" s="223" t="s">
        <v>157</v>
      </c>
      <c r="E222" s="251" t="s">
        <v>1</v>
      </c>
      <c r="F222" s="252" t="s">
        <v>610</v>
      </c>
      <c r="G222" s="250"/>
      <c r="H222" s="253">
        <v>18000</v>
      </c>
      <c r="I222" s="254"/>
      <c r="J222" s="250"/>
      <c r="K222" s="250"/>
      <c r="L222" s="255"/>
      <c r="M222" s="256"/>
      <c r="N222" s="257"/>
      <c r="O222" s="257"/>
      <c r="P222" s="257"/>
      <c r="Q222" s="257"/>
      <c r="R222" s="257"/>
      <c r="S222" s="257"/>
      <c r="T222" s="258"/>
      <c r="AT222" s="259" t="s">
        <v>157</v>
      </c>
      <c r="AU222" s="259" t="s">
        <v>88</v>
      </c>
      <c r="AV222" s="15" t="s">
        <v>166</v>
      </c>
      <c r="AW222" s="15" t="s">
        <v>32</v>
      </c>
      <c r="AX222" s="15" t="s">
        <v>78</v>
      </c>
      <c r="AY222" s="259" t="s">
        <v>147</v>
      </c>
    </row>
    <row r="223" spans="1:65" s="13" customFormat="1" ht="11.25">
      <c r="B223" s="227"/>
      <c r="C223" s="228"/>
      <c r="D223" s="223" t="s">
        <v>157</v>
      </c>
      <c r="E223" s="229" t="s">
        <v>1</v>
      </c>
      <c r="F223" s="230" t="s">
        <v>578</v>
      </c>
      <c r="G223" s="228"/>
      <c r="H223" s="231">
        <v>6000</v>
      </c>
      <c r="I223" s="232"/>
      <c r="J223" s="228"/>
      <c r="K223" s="228"/>
      <c r="L223" s="233"/>
      <c r="M223" s="234"/>
      <c r="N223" s="235"/>
      <c r="O223" s="235"/>
      <c r="P223" s="235"/>
      <c r="Q223" s="235"/>
      <c r="R223" s="235"/>
      <c r="S223" s="235"/>
      <c r="T223" s="236"/>
      <c r="AT223" s="237" t="s">
        <v>157</v>
      </c>
      <c r="AU223" s="237" t="s">
        <v>88</v>
      </c>
      <c r="AV223" s="13" t="s">
        <v>88</v>
      </c>
      <c r="AW223" s="13" t="s">
        <v>32</v>
      </c>
      <c r="AX223" s="13" t="s">
        <v>78</v>
      </c>
      <c r="AY223" s="237" t="s">
        <v>147</v>
      </c>
    </row>
    <row r="224" spans="1:65" s="15" customFormat="1" ht="22.5">
      <c r="B224" s="249"/>
      <c r="C224" s="250"/>
      <c r="D224" s="223" t="s">
        <v>157</v>
      </c>
      <c r="E224" s="251" t="s">
        <v>1</v>
      </c>
      <c r="F224" s="252" t="s">
        <v>611</v>
      </c>
      <c r="G224" s="250"/>
      <c r="H224" s="253">
        <v>6000</v>
      </c>
      <c r="I224" s="254"/>
      <c r="J224" s="250"/>
      <c r="K224" s="250"/>
      <c r="L224" s="255"/>
      <c r="M224" s="256"/>
      <c r="N224" s="257"/>
      <c r="O224" s="257"/>
      <c r="P224" s="257"/>
      <c r="Q224" s="257"/>
      <c r="R224" s="257"/>
      <c r="S224" s="257"/>
      <c r="T224" s="258"/>
      <c r="AT224" s="259" t="s">
        <v>157</v>
      </c>
      <c r="AU224" s="259" t="s">
        <v>88</v>
      </c>
      <c r="AV224" s="15" t="s">
        <v>166</v>
      </c>
      <c r="AW224" s="15" t="s">
        <v>32</v>
      </c>
      <c r="AX224" s="15" t="s">
        <v>78</v>
      </c>
      <c r="AY224" s="259" t="s">
        <v>147</v>
      </c>
    </row>
    <row r="225" spans="1:65" s="14" customFormat="1" ht="11.25">
      <c r="B225" s="238"/>
      <c r="C225" s="239"/>
      <c r="D225" s="223" t="s">
        <v>157</v>
      </c>
      <c r="E225" s="240" t="s">
        <v>1</v>
      </c>
      <c r="F225" s="241" t="s">
        <v>159</v>
      </c>
      <c r="G225" s="239"/>
      <c r="H225" s="242">
        <v>24000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AT225" s="248" t="s">
        <v>157</v>
      </c>
      <c r="AU225" s="248" t="s">
        <v>88</v>
      </c>
      <c r="AV225" s="14" t="s">
        <v>153</v>
      </c>
      <c r="AW225" s="14" t="s">
        <v>32</v>
      </c>
      <c r="AX225" s="14" t="s">
        <v>86</v>
      </c>
      <c r="AY225" s="248" t="s">
        <v>147</v>
      </c>
    </row>
    <row r="226" spans="1:65" s="2" customFormat="1" ht="16.5" customHeight="1">
      <c r="A226" s="35"/>
      <c r="B226" s="36"/>
      <c r="C226" s="210" t="s">
        <v>261</v>
      </c>
      <c r="D226" s="210" t="s">
        <v>149</v>
      </c>
      <c r="E226" s="211" t="s">
        <v>612</v>
      </c>
      <c r="F226" s="212" t="s">
        <v>613</v>
      </c>
      <c r="G226" s="213" t="s">
        <v>152</v>
      </c>
      <c r="H226" s="214">
        <v>24000</v>
      </c>
      <c r="I226" s="215"/>
      <c r="J226" s="216">
        <f>ROUND(I226*H226,2)</f>
        <v>0</v>
      </c>
      <c r="K226" s="217"/>
      <c r="L226" s="38"/>
      <c r="M226" s="218" t="s">
        <v>1</v>
      </c>
      <c r="N226" s="219" t="s">
        <v>43</v>
      </c>
      <c r="O226" s="72"/>
      <c r="P226" s="220">
        <f>O226*H226</f>
        <v>0</v>
      </c>
      <c r="Q226" s="220">
        <v>0</v>
      </c>
      <c r="R226" s="220">
        <f>Q226*H226</f>
        <v>0</v>
      </c>
      <c r="S226" s="220">
        <v>0</v>
      </c>
      <c r="T226" s="221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2" t="s">
        <v>153</v>
      </c>
      <c r="AT226" s="222" t="s">
        <v>149</v>
      </c>
      <c r="AU226" s="222" t="s">
        <v>88</v>
      </c>
      <c r="AY226" s="17" t="s">
        <v>147</v>
      </c>
      <c r="BE226" s="115">
        <f>IF(N226="základní",J226,0)</f>
        <v>0</v>
      </c>
      <c r="BF226" s="115">
        <f>IF(N226="snížená",J226,0)</f>
        <v>0</v>
      </c>
      <c r="BG226" s="115">
        <f>IF(N226="zákl. přenesená",J226,0)</f>
        <v>0</v>
      </c>
      <c r="BH226" s="115">
        <f>IF(N226="sníž. přenesená",J226,0)</f>
        <v>0</v>
      </c>
      <c r="BI226" s="115">
        <f>IF(N226="nulová",J226,0)</f>
        <v>0</v>
      </c>
      <c r="BJ226" s="17" t="s">
        <v>86</v>
      </c>
      <c r="BK226" s="115">
        <f>ROUND(I226*H226,2)</f>
        <v>0</v>
      </c>
      <c r="BL226" s="17" t="s">
        <v>153</v>
      </c>
      <c r="BM226" s="222" t="s">
        <v>614</v>
      </c>
    </row>
    <row r="227" spans="1:65" s="2" customFormat="1" ht="11.25">
      <c r="A227" s="35"/>
      <c r="B227" s="36"/>
      <c r="C227" s="37"/>
      <c r="D227" s="223" t="s">
        <v>155</v>
      </c>
      <c r="E227" s="37"/>
      <c r="F227" s="224" t="s">
        <v>615</v>
      </c>
      <c r="G227" s="37"/>
      <c r="H227" s="37"/>
      <c r="I227" s="179"/>
      <c r="J227" s="37"/>
      <c r="K227" s="37"/>
      <c r="L227" s="38"/>
      <c r="M227" s="225"/>
      <c r="N227" s="226"/>
      <c r="O227" s="72"/>
      <c r="P227" s="72"/>
      <c r="Q227" s="72"/>
      <c r="R227" s="72"/>
      <c r="S227" s="72"/>
      <c r="T227" s="73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7" t="s">
        <v>155</v>
      </c>
      <c r="AU227" s="17" t="s">
        <v>88</v>
      </c>
    </row>
    <row r="228" spans="1:65" s="13" customFormat="1" ht="11.25">
      <c r="B228" s="227"/>
      <c r="C228" s="228"/>
      <c r="D228" s="223" t="s">
        <v>157</v>
      </c>
      <c r="E228" s="229" t="s">
        <v>1</v>
      </c>
      <c r="F228" s="230" t="s">
        <v>586</v>
      </c>
      <c r="G228" s="228"/>
      <c r="H228" s="231">
        <v>18000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6"/>
      <c r="AT228" s="237" t="s">
        <v>157</v>
      </c>
      <c r="AU228" s="237" t="s">
        <v>88</v>
      </c>
      <c r="AV228" s="13" t="s">
        <v>88</v>
      </c>
      <c r="AW228" s="13" t="s">
        <v>32</v>
      </c>
      <c r="AX228" s="13" t="s">
        <v>78</v>
      </c>
      <c r="AY228" s="237" t="s">
        <v>147</v>
      </c>
    </row>
    <row r="229" spans="1:65" s="15" customFormat="1" ht="22.5">
      <c r="B229" s="249"/>
      <c r="C229" s="250"/>
      <c r="D229" s="223" t="s">
        <v>157</v>
      </c>
      <c r="E229" s="251" t="s">
        <v>1</v>
      </c>
      <c r="F229" s="252" t="s">
        <v>616</v>
      </c>
      <c r="G229" s="250"/>
      <c r="H229" s="253">
        <v>18000</v>
      </c>
      <c r="I229" s="254"/>
      <c r="J229" s="250"/>
      <c r="K229" s="250"/>
      <c r="L229" s="255"/>
      <c r="M229" s="256"/>
      <c r="N229" s="257"/>
      <c r="O229" s="257"/>
      <c r="P229" s="257"/>
      <c r="Q229" s="257"/>
      <c r="R229" s="257"/>
      <c r="S229" s="257"/>
      <c r="T229" s="258"/>
      <c r="AT229" s="259" t="s">
        <v>157</v>
      </c>
      <c r="AU229" s="259" t="s">
        <v>88</v>
      </c>
      <c r="AV229" s="15" t="s">
        <v>166</v>
      </c>
      <c r="AW229" s="15" t="s">
        <v>32</v>
      </c>
      <c r="AX229" s="15" t="s">
        <v>78</v>
      </c>
      <c r="AY229" s="259" t="s">
        <v>147</v>
      </c>
    </row>
    <row r="230" spans="1:65" s="13" customFormat="1" ht="11.25">
      <c r="B230" s="227"/>
      <c r="C230" s="228"/>
      <c r="D230" s="223" t="s">
        <v>157</v>
      </c>
      <c r="E230" s="229" t="s">
        <v>1</v>
      </c>
      <c r="F230" s="230" t="s">
        <v>578</v>
      </c>
      <c r="G230" s="228"/>
      <c r="H230" s="231">
        <v>6000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AT230" s="237" t="s">
        <v>157</v>
      </c>
      <c r="AU230" s="237" t="s">
        <v>88</v>
      </c>
      <c r="AV230" s="13" t="s">
        <v>88</v>
      </c>
      <c r="AW230" s="13" t="s">
        <v>32</v>
      </c>
      <c r="AX230" s="13" t="s">
        <v>78</v>
      </c>
      <c r="AY230" s="237" t="s">
        <v>147</v>
      </c>
    </row>
    <row r="231" spans="1:65" s="15" customFormat="1" ht="11.25">
      <c r="B231" s="249"/>
      <c r="C231" s="250"/>
      <c r="D231" s="223" t="s">
        <v>157</v>
      </c>
      <c r="E231" s="251" t="s">
        <v>1</v>
      </c>
      <c r="F231" s="252" t="s">
        <v>617</v>
      </c>
      <c r="G231" s="250"/>
      <c r="H231" s="253">
        <v>6000</v>
      </c>
      <c r="I231" s="254"/>
      <c r="J231" s="250"/>
      <c r="K231" s="250"/>
      <c r="L231" s="255"/>
      <c r="M231" s="256"/>
      <c r="N231" s="257"/>
      <c r="O231" s="257"/>
      <c r="P231" s="257"/>
      <c r="Q231" s="257"/>
      <c r="R231" s="257"/>
      <c r="S231" s="257"/>
      <c r="T231" s="258"/>
      <c r="AT231" s="259" t="s">
        <v>157</v>
      </c>
      <c r="AU231" s="259" t="s">
        <v>88</v>
      </c>
      <c r="AV231" s="15" t="s">
        <v>166</v>
      </c>
      <c r="AW231" s="15" t="s">
        <v>32</v>
      </c>
      <c r="AX231" s="15" t="s">
        <v>78</v>
      </c>
      <c r="AY231" s="259" t="s">
        <v>147</v>
      </c>
    </row>
    <row r="232" spans="1:65" s="14" customFormat="1" ht="11.25">
      <c r="B232" s="238"/>
      <c r="C232" s="239"/>
      <c r="D232" s="223" t="s">
        <v>157</v>
      </c>
      <c r="E232" s="240" t="s">
        <v>1</v>
      </c>
      <c r="F232" s="241" t="s">
        <v>159</v>
      </c>
      <c r="G232" s="239"/>
      <c r="H232" s="242">
        <v>24000</v>
      </c>
      <c r="I232" s="243"/>
      <c r="J232" s="239"/>
      <c r="K232" s="239"/>
      <c r="L232" s="244"/>
      <c r="M232" s="245"/>
      <c r="N232" s="246"/>
      <c r="O232" s="246"/>
      <c r="P232" s="246"/>
      <c r="Q232" s="246"/>
      <c r="R232" s="246"/>
      <c r="S232" s="246"/>
      <c r="T232" s="247"/>
      <c r="AT232" s="248" t="s">
        <v>157</v>
      </c>
      <c r="AU232" s="248" t="s">
        <v>88</v>
      </c>
      <c r="AV232" s="14" t="s">
        <v>153</v>
      </c>
      <c r="AW232" s="14" t="s">
        <v>32</v>
      </c>
      <c r="AX232" s="14" t="s">
        <v>86</v>
      </c>
      <c r="AY232" s="248" t="s">
        <v>147</v>
      </c>
    </row>
    <row r="233" spans="1:65" s="12" customFormat="1" ht="22.9" customHeight="1">
      <c r="B233" s="194"/>
      <c r="C233" s="195"/>
      <c r="D233" s="196" t="s">
        <v>77</v>
      </c>
      <c r="E233" s="208" t="s">
        <v>396</v>
      </c>
      <c r="F233" s="208" t="s">
        <v>397</v>
      </c>
      <c r="G233" s="195"/>
      <c r="H233" s="195"/>
      <c r="I233" s="198"/>
      <c r="J233" s="209">
        <f>BK233</f>
        <v>0</v>
      </c>
      <c r="K233" s="195"/>
      <c r="L233" s="200"/>
      <c r="M233" s="201"/>
      <c r="N233" s="202"/>
      <c r="O233" s="202"/>
      <c r="P233" s="203">
        <f>SUM(P234:P243)</f>
        <v>0</v>
      </c>
      <c r="Q233" s="202"/>
      <c r="R233" s="203">
        <f>SUM(R234:R243)</f>
        <v>0</v>
      </c>
      <c r="S233" s="202"/>
      <c r="T233" s="204">
        <f>SUM(T234:T243)</f>
        <v>0</v>
      </c>
      <c r="AR233" s="205" t="s">
        <v>86</v>
      </c>
      <c r="AT233" s="206" t="s">
        <v>77</v>
      </c>
      <c r="AU233" s="206" t="s">
        <v>86</v>
      </c>
      <c r="AY233" s="205" t="s">
        <v>147</v>
      </c>
      <c r="BK233" s="207">
        <f>SUM(BK234:BK243)</f>
        <v>0</v>
      </c>
    </row>
    <row r="234" spans="1:65" s="2" customFormat="1" ht="16.5" customHeight="1">
      <c r="A234" s="35"/>
      <c r="B234" s="36"/>
      <c r="C234" s="210" t="s">
        <v>7</v>
      </c>
      <c r="D234" s="210" t="s">
        <v>149</v>
      </c>
      <c r="E234" s="211" t="s">
        <v>618</v>
      </c>
      <c r="F234" s="212" t="s">
        <v>619</v>
      </c>
      <c r="G234" s="213" t="s">
        <v>255</v>
      </c>
      <c r="H234" s="214">
        <v>1</v>
      </c>
      <c r="I234" s="215"/>
      <c r="J234" s="216">
        <f>ROUND(I234*H234,2)</f>
        <v>0</v>
      </c>
      <c r="K234" s="217"/>
      <c r="L234" s="38"/>
      <c r="M234" s="218" t="s">
        <v>1</v>
      </c>
      <c r="N234" s="219" t="s">
        <v>43</v>
      </c>
      <c r="O234" s="72"/>
      <c r="P234" s="220">
        <f>O234*H234</f>
        <v>0</v>
      </c>
      <c r="Q234" s="220">
        <v>0</v>
      </c>
      <c r="R234" s="220">
        <f>Q234*H234</f>
        <v>0</v>
      </c>
      <c r="S234" s="220">
        <v>0</v>
      </c>
      <c r="T234" s="221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2" t="s">
        <v>153</v>
      </c>
      <c r="AT234" s="222" t="s">
        <v>149</v>
      </c>
      <c r="AU234" s="222" t="s">
        <v>88</v>
      </c>
      <c r="AY234" s="17" t="s">
        <v>147</v>
      </c>
      <c r="BE234" s="115">
        <f>IF(N234="základní",J234,0)</f>
        <v>0</v>
      </c>
      <c r="BF234" s="115">
        <f>IF(N234="snížená",J234,0)</f>
        <v>0</v>
      </c>
      <c r="BG234" s="115">
        <f>IF(N234="zákl. přenesená",J234,0)</f>
        <v>0</v>
      </c>
      <c r="BH234" s="115">
        <f>IF(N234="sníž. přenesená",J234,0)</f>
        <v>0</v>
      </c>
      <c r="BI234" s="115">
        <f>IF(N234="nulová",J234,0)</f>
        <v>0</v>
      </c>
      <c r="BJ234" s="17" t="s">
        <v>86</v>
      </c>
      <c r="BK234" s="115">
        <f>ROUND(I234*H234,2)</f>
        <v>0</v>
      </c>
      <c r="BL234" s="17" t="s">
        <v>153</v>
      </c>
      <c r="BM234" s="222" t="s">
        <v>620</v>
      </c>
    </row>
    <row r="235" spans="1:65" s="2" customFormat="1" ht="11.25">
      <c r="A235" s="35"/>
      <c r="B235" s="36"/>
      <c r="C235" s="37"/>
      <c r="D235" s="223" t="s">
        <v>155</v>
      </c>
      <c r="E235" s="37"/>
      <c r="F235" s="224" t="s">
        <v>619</v>
      </c>
      <c r="G235" s="37"/>
      <c r="H235" s="37"/>
      <c r="I235" s="179"/>
      <c r="J235" s="37"/>
      <c r="K235" s="37"/>
      <c r="L235" s="38"/>
      <c r="M235" s="225"/>
      <c r="N235" s="226"/>
      <c r="O235" s="72"/>
      <c r="P235" s="72"/>
      <c r="Q235" s="72"/>
      <c r="R235" s="72"/>
      <c r="S235" s="72"/>
      <c r="T235" s="73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7" t="s">
        <v>155</v>
      </c>
      <c r="AU235" s="17" t="s">
        <v>88</v>
      </c>
    </row>
    <row r="236" spans="1:65" s="2" customFormat="1" ht="68.25">
      <c r="A236" s="35"/>
      <c r="B236" s="36"/>
      <c r="C236" s="37"/>
      <c r="D236" s="223" t="s">
        <v>258</v>
      </c>
      <c r="E236" s="37"/>
      <c r="F236" s="260" t="s">
        <v>621</v>
      </c>
      <c r="G236" s="37"/>
      <c r="H236" s="37"/>
      <c r="I236" s="179"/>
      <c r="J236" s="37"/>
      <c r="K236" s="37"/>
      <c r="L236" s="38"/>
      <c r="M236" s="225"/>
      <c r="N236" s="226"/>
      <c r="O236" s="72"/>
      <c r="P236" s="72"/>
      <c r="Q236" s="72"/>
      <c r="R236" s="72"/>
      <c r="S236" s="72"/>
      <c r="T236" s="73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7" t="s">
        <v>258</v>
      </c>
      <c r="AU236" s="17" t="s">
        <v>88</v>
      </c>
    </row>
    <row r="237" spans="1:65" s="13" customFormat="1" ht="11.25">
      <c r="B237" s="227"/>
      <c r="C237" s="228"/>
      <c r="D237" s="223" t="s">
        <v>157</v>
      </c>
      <c r="E237" s="229" t="s">
        <v>1</v>
      </c>
      <c r="F237" s="230" t="s">
        <v>86</v>
      </c>
      <c r="G237" s="228"/>
      <c r="H237" s="231">
        <v>1</v>
      </c>
      <c r="I237" s="232"/>
      <c r="J237" s="228"/>
      <c r="K237" s="228"/>
      <c r="L237" s="233"/>
      <c r="M237" s="234"/>
      <c r="N237" s="235"/>
      <c r="O237" s="235"/>
      <c r="P237" s="235"/>
      <c r="Q237" s="235"/>
      <c r="R237" s="235"/>
      <c r="S237" s="235"/>
      <c r="T237" s="236"/>
      <c r="AT237" s="237" t="s">
        <v>157</v>
      </c>
      <c r="AU237" s="237" t="s">
        <v>88</v>
      </c>
      <c r="AV237" s="13" t="s">
        <v>88</v>
      </c>
      <c r="AW237" s="13" t="s">
        <v>32</v>
      </c>
      <c r="AX237" s="13" t="s">
        <v>78</v>
      </c>
      <c r="AY237" s="237" t="s">
        <v>147</v>
      </c>
    </row>
    <row r="238" spans="1:65" s="14" customFormat="1" ht="11.25">
      <c r="B238" s="238"/>
      <c r="C238" s="239"/>
      <c r="D238" s="223" t="s">
        <v>157</v>
      </c>
      <c r="E238" s="240" t="s">
        <v>1</v>
      </c>
      <c r="F238" s="241" t="s">
        <v>159</v>
      </c>
      <c r="G238" s="239"/>
      <c r="H238" s="242">
        <v>1</v>
      </c>
      <c r="I238" s="243"/>
      <c r="J238" s="239"/>
      <c r="K238" s="239"/>
      <c r="L238" s="244"/>
      <c r="M238" s="245"/>
      <c r="N238" s="246"/>
      <c r="O238" s="246"/>
      <c r="P238" s="246"/>
      <c r="Q238" s="246"/>
      <c r="R238" s="246"/>
      <c r="S238" s="246"/>
      <c r="T238" s="247"/>
      <c r="AT238" s="248" t="s">
        <v>157</v>
      </c>
      <c r="AU238" s="248" t="s">
        <v>88</v>
      </c>
      <c r="AV238" s="14" t="s">
        <v>153</v>
      </c>
      <c r="AW238" s="14" t="s">
        <v>32</v>
      </c>
      <c r="AX238" s="14" t="s">
        <v>86</v>
      </c>
      <c r="AY238" s="248" t="s">
        <v>147</v>
      </c>
    </row>
    <row r="239" spans="1:65" s="2" customFormat="1" ht="16.5" customHeight="1">
      <c r="A239" s="35"/>
      <c r="B239" s="36"/>
      <c r="C239" s="210" t="s">
        <v>277</v>
      </c>
      <c r="D239" s="210" t="s">
        <v>149</v>
      </c>
      <c r="E239" s="211" t="s">
        <v>399</v>
      </c>
      <c r="F239" s="212" t="s">
        <v>400</v>
      </c>
      <c r="G239" s="213" t="s">
        <v>255</v>
      </c>
      <c r="H239" s="214">
        <v>1</v>
      </c>
      <c r="I239" s="215"/>
      <c r="J239" s="216">
        <f>ROUND(I239*H239,2)</f>
        <v>0</v>
      </c>
      <c r="K239" s="217"/>
      <c r="L239" s="38"/>
      <c r="M239" s="218" t="s">
        <v>1</v>
      </c>
      <c r="N239" s="219" t="s">
        <v>43</v>
      </c>
      <c r="O239" s="72"/>
      <c r="P239" s="220">
        <f>O239*H239</f>
        <v>0</v>
      </c>
      <c r="Q239" s="220">
        <v>0</v>
      </c>
      <c r="R239" s="220">
        <f>Q239*H239</f>
        <v>0</v>
      </c>
      <c r="S239" s="220">
        <v>0</v>
      </c>
      <c r="T239" s="221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2" t="s">
        <v>153</v>
      </c>
      <c r="AT239" s="222" t="s">
        <v>149</v>
      </c>
      <c r="AU239" s="222" t="s">
        <v>88</v>
      </c>
      <c r="AY239" s="17" t="s">
        <v>147</v>
      </c>
      <c r="BE239" s="115">
        <f>IF(N239="základní",J239,0)</f>
        <v>0</v>
      </c>
      <c r="BF239" s="115">
        <f>IF(N239="snížená",J239,0)</f>
        <v>0</v>
      </c>
      <c r="BG239" s="115">
        <f>IF(N239="zákl. přenesená",J239,0)</f>
        <v>0</v>
      </c>
      <c r="BH239" s="115">
        <f>IF(N239="sníž. přenesená",J239,0)</f>
        <v>0</v>
      </c>
      <c r="BI239" s="115">
        <f>IF(N239="nulová",J239,0)</f>
        <v>0</v>
      </c>
      <c r="BJ239" s="17" t="s">
        <v>86</v>
      </c>
      <c r="BK239" s="115">
        <f>ROUND(I239*H239,2)</f>
        <v>0</v>
      </c>
      <c r="BL239" s="17" t="s">
        <v>153</v>
      </c>
      <c r="BM239" s="222" t="s">
        <v>622</v>
      </c>
    </row>
    <row r="240" spans="1:65" s="2" customFormat="1" ht="11.25">
      <c r="A240" s="35"/>
      <c r="B240" s="36"/>
      <c r="C240" s="37"/>
      <c r="D240" s="223" t="s">
        <v>155</v>
      </c>
      <c r="E240" s="37"/>
      <c r="F240" s="224" t="s">
        <v>400</v>
      </c>
      <c r="G240" s="37"/>
      <c r="H240" s="37"/>
      <c r="I240" s="179"/>
      <c r="J240" s="37"/>
      <c r="K240" s="37"/>
      <c r="L240" s="38"/>
      <c r="M240" s="225"/>
      <c r="N240" s="226"/>
      <c r="O240" s="72"/>
      <c r="P240" s="72"/>
      <c r="Q240" s="72"/>
      <c r="R240" s="72"/>
      <c r="S240" s="72"/>
      <c r="T240" s="73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7" t="s">
        <v>155</v>
      </c>
      <c r="AU240" s="17" t="s">
        <v>88</v>
      </c>
    </row>
    <row r="241" spans="1:65" s="2" customFormat="1" ht="68.25">
      <c r="A241" s="35"/>
      <c r="B241" s="36"/>
      <c r="C241" s="37"/>
      <c r="D241" s="223" t="s">
        <v>258</v>
      </c>
      <c r="E241" s="37"/>
      <c r="F241" s="260" t="s">
        <v>402</v>
      </c>
      <c r="G241" s="37"/>
      <c r="H241" s="37"/>
      <c r="I241" s="179"/>
      <c r="J241" s="37"/>
      <c r="K241" s="37"/>
      <c r="L241" s="38"/>
      <c r="M241" s="225"/>
      <c r="N241" s="226"/>
      <c r="O241" s="72"/>
      <c r="P241" s="72"/>
      <c r="Q241" s="72"/>
      <c r="R241" s="72"/>
      <c r="S241" s="72"/>
      <c r="T241" s="73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7" t="s">
        <v>258</v>
      </c>
      <c r="AU241" s="17" t="s">
        <v>88</v>
      </c>
    </row>
    <row r="242" spans="1:65" s="13" customFormat="1" ht="11.25">
      <c r="B242" s="227"/>
      <c r="C242" s="228"/>
      <c r="D242" s="223" t="s">
        <v>157</v>
      </c>
      <c r="E242" s="229" t="s">
        <v>1</v>
      </c>
      <c r="F242" s="230" t="s">
        <v>86</v>
      </c>
      <c r="G242" s="228"/>
      <c r="H242" s="231">
        <v>1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AT242" s="237" t="s">
        <v>157</v>
      </c>
      <c r="AU242" s="237" t="s">
        <v>88</v>
      </c>
      <c r="AV242" s="13" t="s">
        <v>88</v>
      </c>
      <c r="AW242" s="13" t="s">
        <v>32</v>
      </c>
      <c r="AX242" s="13" t="s">
        <v>78</v>
      </c>
      <c r="AY242" s="237" t="s">
        <v>147</v>
      </c>
    </row>
    <row r="243" spans="1:65" s="14" customFormat="1" ht="11.25">
      <c r="B243" s="238"/>
      <c r="C243" s="239"/>
      <c r="D243" s="223" t="s">
        <v>157</v>
      </c>
      <c r="E243" s="240" t="s">
        <v>1</v>
      </c>
      <c r="F243" s="241" t="s">
        <v>159</v>
      </c>
      <c r="G243" s="239"/>
      <c r="H243" s="242">
        <v>1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AT243" s="248" t="s">
        <v>157</v>
      </c>
      <c r="AU243" s="248" t="s">
        <v>88</v>
      </c>
      <c r="AV243" s="14" t="s">
        <v>153</v>
      </c>
      <c r="AW243" s="14" t="s">
        <v>32</v>
      </c>
      <c r="AX243" s="14" t="s">
        <v>86</v>
      </c>
      <c r="AY243" s="248" t="s">
        <v>147</v>
      </c>
    </row>
    <row r="244" spans="1:65" s="12" customFormat="1" ht="22.9" customHeight="1">
      <c r="B244" s="194"/>
      <c r="C244" s="195"/>
      <c r="D244" s="196" t="s">
        <v>77</v>
      </c>
      <c r="E244" s="208" t="s">
        <v>408</v>
      </c>
      <c r="F244" s="208" t="s">
        <v>409</v>
      </c>
      <c r="G244" s="195"/>
      <c r="H244" s="195"/>
      <c r="I244" s="198"/>
      <c r="J244" s="209">
        <f>BK244</f>
        <v>0</v>
      </c>
      <c r="K244" s="195"/>
      <c r="L244" s="200"/>
      <c r="M244" s="201"/>
      <c r="N244" s="202"/>
      <c r="O244" s="202"/>
      <c r="P244" s="203">
        <f>SUM(P245:P246)</f>
        <v>0</v>
      </c>
      <c r="Q244" s="202"/>
      <c r="R244" s="203">
        <f>SUM(R245:R246)</f>
        <v>0</v>
      </c>
      <c r="S244" s="202"/>
      <c r="T244" s="204">
        <f>SUM(T245:T246)</f>
        <v>0</v>
      </c>
      <c r="AR244" s="205" t="s">
        <v>86</v>
      </c>
      <c r="AT244" s="206" t="s">
        <v>77</v>
      </c>
      <c r="AU244" s="206" t="s">
        <v>86</v>
      </c>
      <c r="AY244" s="205" t="s">
        <v>147</v>
      </c>
      <c r="BK244" s="207">
        <f>SUM(BK245:BK246)</f>
        <v>0</v>
      </c>
    </row>
    <row r="245" spans="1:65" s="2" customFormat="1" ht="16.5" customHeight="1">
      <c r="A245" s="35"/>
      <c r="B245" s="36"/>
      <c r="C245" s="210" t="s">
        <v>284</v>
      </c>
      <c r="D245" s="210" t="s">
        <v>149</v>
      </c>
      <c r="E245" s="211" t="s">
        <v>623</v>
      </c>
      <c r="F245" s="212" t="s">
        <v>624</v>
      </c>
      <c r="G245" s="213" t="s">
        <v>413</v>
      </c>
      <c r="H245" s="214">
        <v>0.72</v>
      </c>
      <c r="I245" s="215"/>
      <c r="J245" s="216">
        <f>ROUND(I245*H245,2)</f>
        <v>0</v>
      </c>
      <c r="K245" s="217"/>
      <c r="L245" s="38"/>
      <c r="M245" s="218" t="s">
        <v>1</v>
      </c>
      <c r="N245" s="219" t="s">
        <v>43</v>
      </c>
      <c r="O245" s="72"/>
      <c r="P245" s="220">
        <f>O245*H245</f>
        <v>0</v>
      </c>
      <c r="Q245" s="220">
        <v>0</v>
      </c>
      <c r="R245" s="220">
        <f>Q245*H245</f>
        <v>0</v>
      </c>
      <c r="S245" s="220">
        <v>0</v>
      </c>
      <c r="T245" s="221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2" t="s">
        <v>153</v>
      </c>
      <c r="AT245" s="222" t="s">
        <v>149</v>
      </c>
      <c r="AU245" s="222" t="s">
        <v>88</v>
      </c>
      <c r="AY245" s="17" t="s">
        <v>147</v>
      </c>
      <c r="BE245" s="115">
        <f>IF(N245="základní",J245,0)</f>
        <v>0</v>
      </c>
      <c r="BF245" s="115">
        <f>IF(N245="snížená",J245,0)</f>
        <v>0</v>
      </c>
      <c r="BG245" s="115">
        <f>IF(N245="zákl. přenesená",J245,0)</f>
        <v>0</v>
      </c>
      <c r="BH245" s="115">
        <f>IF(N245="sníž. přenesená",J245,0)</f>
        <v>0</v>
      </c>
      <c r="BI245" s="115">
        <f>IF(N245="nulová",J245,0)</f>
        <v>0</v>
      </c>
      <c r="BJ245" s="17" t="s">
        <v>86</v>
      </c>
      <c r="BK245" s="115">
        <f>ROUND(I245*H245,2)</f>
        <v>0</v>
      </c>
      <c r="BL245" s="17" t="s">
        <v>153</v>
      </c>
      <c r="BM245" s="222" t="s">
        <v>625</v>
      </c>
    </row>
    <row r="246" spans="1:65" s="2" customFormat="1" ht="11.25">
      <c r="A246" s="35"/>
      <c r="B246" s="36"/>
      <c r="C246" s="37"/>
      <c r="D246" s="223" t="s">
        <v>155</v>
      </c>
      <c r="E246" s="37"/>
      <c r="F246" s="224" t="s">
        <v>626</v>
      </c>
      <c r="G246" s="37"/>
      <c r="H246" s="37"/>
      <c r="I246" s="179"/>
      <c r="J246" s="37"/>
      <c r="K246" s="37"/>
      <c r="L246" s="38"/>
      <c r="M246" s="272"/>
      <c r="N246" s="273"/>
      <c r="O246" s="274"/>
      <c r="P246" s="274"/>
      <c r="Q246" s="274"/>
      <c r="R246" s="274"/>
      <c r="S246" s="274"/>
      <c r="T246" s="275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7" t="s">
        <v>155</v>
      </c>
      <c r="AU246" s="17" t="s">
        <v>88</v>
      </c>
    </row>
    <row r="247" spans="1:65" s="2" customFormat="1" ht="6.95" customHeight="1">
      <c r="A247" s="35"/>
      <c r="B247" s="55"/>
      <c r="C247" s="56"/>
      <c r="D247" s="56"/>
      <c r="E247" s="56"/>
      <c r="F247" s="56"/>
      <c r="G247" s="56"/>
      <c r="H247" s="56"/>
      <c r="I247" s="56"/>
      <c r="J247" s="56"/>
      <c r="K247" s="56"/>
      <c r="L247" s="38"/>
      <c r="M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</row>
  </sheetData>
  <autoFilter ref="C129:K246" xr:uid="{00000000-0009-0000-0000-000004000000}"/>
  <mergeCells count="14">
    <mergeCell ref="D108:F108"/>
    <mergeCell ref="E120:H120"/>
    <mergeCell ref="E122:H122"/>
    <mergeCell ref="L2:V2"/>
    <mergeCell ref="E87:H87"/>
    <mergeCell ref="D104:F104"/>
    <mergeCell ref="D105:F105"/>
    <mergeCell ref="D106:F106"/>
    <mergeCell ref="D107:F107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69"/>
  <sheetViews>
    <sheetView showGridLines="0" tabSelected="1" topLeftCell="A154" workbookViewId="0">
      <selection activeCell="H159" sqref="H159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7" t="s">
        <v>100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20"/>
      <c r="AT3" s="17" t="s">
        <v>88</v>
      </c>
    </row>
    <row r="4" spans="1:46" s="1" customFormat="1" ht="24.95" customHeight="1">
      <c r="B4" s="20"/>
      <c r="D4" s="124" t="s">
        <v>110</v>
      </c>
      <c r="L4" s="20"/>
      <c r="M4" s="125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6" t="s">
        <v>16</v>
      </c>
      <c r="L6" s="20"/>
    </row>
    <row r="7" spans="1:46" s="1" customFormat="1" ht="26.25" customHeight="1">
      <c r="B7" s="20"/>
      <c r="E7" s="323" t="str">
        <f>'Rekapitulace stavby'!K6</f>
        <v>Dyje, rovnovážná dynamika odtokových poměrů - napojení odstavených ramen D20 a D21</v>
      </c>
      <c r="F7" s="324"/>
      <c r="G7" s="324"/>
      <c r="H7" s="324"/>
      <c r="L7" s="20"/>
    </row>
    <row r="8" spans="1:46" s="2" customFormat="1" ht="12" customHeight="1">
      <c r="A8" s="35"/>
      <c r="B8" s="38"/>
      <c r="C8" s="35"/>
      <c r="D8" s="126" t="s">
        <v>111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25" t="s">
        <v>627</v>
      </c>
      <c r="F9" s="326"/>
      <c r="G9" s="326"/>
      <c r="H9" s="32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6" t="s">
        <v>18</v>
      </c>
      <c r="E11" s="35"/>
      <c r="F11" s="127" t="s">
        <v>1</v>
      </c>
      <c r="G11" s="35"/>
      <c r="H11" s="35"/>
      <c r="I11" s="126" t="s">
        <v>19</v>
      </c>
      <c r="J11" s="12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6" t="s">
        <v>20</v>
      </c>
      <c r="E12" s="35"/>
      <c r="F12" s="127" t="s">
        <v>21</v>
      </c>
      <c r="G12" s="35"/>
      <c r="H12" s="35"/>
      <c r="I12" s="126" t="s">
        <v>22</v>
      </c>
      <c r="J12" s="128" t="str">
        <f>'Rekapitulace stavby'!AN8</f>
        <v>5. 11. 2022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6" t="s">
        <v>24</v>
      </c>
      <c r="E14" s="35"/>
      <c r="F14" s="35"/>
      <c r="G14" s="35"/>
      <c r="H14" s="35"/>
      <c r="I14" s="126" t="s">
        <v>25</v>
      </c>
      <c r="J14" s="12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27" t="s">
        <v>26</v>
      </c>
      <c r="F15" s="35"/>
      <c r="G15" s="35"/>
      <c r="H15" s="35"/>
      <c r="I15" s="126" t="s">
        <v>27</v>
      </c>
      <c r="J15" s="12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6" t="s">
        <v>28</v>
      </c>
      <c r="E17" s="35"/>
      <c r="F17" s="35"/>
      <c r="G17" s="35"/>
      <c r="H17" s="35"/>
      <c r="I17" s="126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27" t="str">
        <f>'Rekapitulace stavby'!E14</f>
        <v>Vyplň údaj</v>
      </c>
      <c r="F18" s="328"/>
      <c r="G18" s="328"/>
      <c r="H18" s="328"/>
      <c r="I18" s="126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6" t="s">
        <v>30</v>
      </c>
      <c r="E20" s="35"/>
      <c r="F20" s="35"/>
      <c r="G20" s="35"/>
      <c r="H20" s="35"/>
      <c r="I20" s="126" t="s">
        <v>25</v>
      </c>
      <c r="J20" s="127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27" t="s">
        <v>31</v>
      </c>
      <c r="F21" s="35"/>
      <c r="G21" s="35"/>
      <c r="H21" s="35"/>
      <c r="I21" s="126" t="s">
        <v>27</v>
      </c>
      <c r="J21" s="127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6" t="s">
        <v>33</v>
      </c>
      <c r="E23" s="35"/>
      <c r="F23" s="35"/>
      <c r="G23" s="35"/>
      <c r="H23" s="35"/>
      <c r="I23" s="126" t="s">
        <v>25</v>
      </c>
      <c r="J23" s="12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27" t="str">
        <f>IF('Rekapitulace stavby'!E20="","",'Rekapitulace stavby'!E20)</f>
        <v xml:space="preserve"> </v>
      </c>
      <c r="F24" s="35"/>
      <c r="G24" s="35"/>
      <c r="H24" s="35"/>
      <c r="I24" s="126" t="s">
        <v>27</v>
      </c>
      <c r="J24" s="12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6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9"/>
      <c r="B27" s="130"/>
      <c r="C27" s="129"/>
      <c r="D27" s="129"/>
      <c r="E27" s="329" t="s">
        <v>1</v>
      </c>
      <c r="F27" s="329"/>
      <c r="G27" s="329"/>
      <c r="H27" s="329"/>
      <c r="I27" s="129"/>
      <c r="J27" s="129"/>
      <c r="K27" s="129"/>
      <c r="L27" s="131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</row>
    <row r="28" spans="1:31" s="2" customFormat="1" ht="6.95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132"/>
      <c r="E29" s="132"/>
      <c r="F29" s="132"/>
      <c r="G29" s="132"/>
      <c r="H29" s="132"/>
      <c r="I29" s="132"/>
      <c r="J29" s="132"/>
      <c r="K29" s="132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4.45" customHeight="1">
      <c r="A30" s="35"/>
      <c r="B30" s="38"/>
      <c r="C30" s="35"/>
      <c r="D30" s="127" t="s">
        <v>113</v>
      </c>
      <c r="E30" s="35"/>
      <c r="F30" s="35"/>
      <c r="G30" s="35"/>
      <c r="H30" s="35"/>
      <c r="I30" s="35"/>
      <c r="J30" s="133">
        <f>J96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14.45" customHeight="1">
      <c r="A31" s="35"/>
      <c r="B31" s="38"/>
      <c r="C31" s="35"/>
      <c r="D31" s="134" t="s">
        <v>104</v>
      </c>
      <c r="E31" s="35"/>
      <c r="F31" s="35"/>
      <c r="G31" s="35"/>
      <c r="H31" s="35"/>
      <c r="I31" s="35"/>
      <c r="J31" s="133">
        <f>J101</f>
        <v>0</v>
      </c>
      <c r="K31" s="3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38"/>
      <c r="C32" s="35"/>
      <c r="D32" s="135" t="s">
        <v>38</v>
      </c>
      <c r="E32" s="35"/>
      <c r="F32" s="35"/>
      <c r="G32" s="35"/>
      <c r="H32" s="35"/>
      <c r="I32" s="35"/>
      <c r="J32" s="136">
        <f>ROUND(J30 + J31,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2"/>
      <c r="E33" s="132"/>
      <c r="F33" s="132"/>
      <c r="G33" s="132"/>
      <c r="H33" s="132"/>
      <c r="I33" s="132"/>
      <c r="J33" s="132"/>
      <c r="K33" s="132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35"/>
      <c r="F34" s="137" t="s">
        <v>40</v>
      </c>
      <c r="G34" s="35"/>
      <c r="H34" s="35"/>
      <c r="I34" s="137" t="s">
        <v>39</v>
      </c>
      <c r="J34" s="137" t="s">
        <v>41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38"/>
      <c r="C35" s="35"/>
      <c r="D35" s="138" t="s">
        <v>42</v>
      </c>
      <c r="E35" s="126" t="s">
        <v>43</v>
      </c>
      <c r="F35" s="139">
        <f>ROUND((SUM(BE101:BE108) + SUM(BE128:BE168)),  2)</f>
        <v>0</v>
      </c>
      <c r="G35" s="35"/>
      <c r="H35" s="35"/>
      <c r="I35" s="140">
        <v>0.21</v>
      </c>
      <c r="J35" s="139">
        <f>ROUND(((SUM(BE101:BE108) + SUM(BE128:BE168))*I35),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126" t="s">
        <v>44</v>
      </c>
      <c r="F36" s="139">
        <f>ROUND((SUM(BF101:BF108) + SUM(BF128:BF168)),  2)</f>
        <v>0</v>
      </c>
      <c r="G36" s="35"/>
      <c r="H36" s="35"/>
      <c r="I36" s="140">
        <v>0.12</v>
      </c>
      <c r="J36" s="139">
        <f>ROUND(((SUM(BF101:BF108) + SUM(BF128:BF168))*I36),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6" t="s">
        <v>45</v>
      </c>
      <c r="F37" s="139">
        <f>ROUND((SUM(BG101:BG108) + SUM(BG128:BG168)),  2)</f>
        <v>0</v>
      </c>
      <c r="G37" s="35"/>
      <c r="H37" s="35"/>
      <c r="I37" s="140">
        <v>0.21</v>
      </c>
      <c r="J37" s="139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38"/>
      <c r="C38" s="35"/>
      <c r="D38" s="35"/>
      <c r="E38" s="126" t="s">
        <v>46</v>
      </c>
      <c r="F38" s="139">
        <f>ROUND((SUM(BH101:BH108) + SUM(BH128:BH168)),  2)</f>
        <v>0</v>
      </c>
      <c r="G38" s="35"/>
      <c r="H38" s="35"/>
      <c r="I38" s="140">
        <v>0.12</v>
      </c>
      <c r="J38" s="139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26" t="s">
        <v>47</v>
      </c>
      <c r="F39" s="139">
        <f>ROUND((SUM(BI101:BI108) + SUM(BI128:BI168)),  2)</f>
        <v>0</v>
      </c>
      <c r="G39" s="35"/>
      <c r="H39" s="35"/>
      <c r="I39" s="140">
        <v>0</v>
      </c>
      <c r="J39" s="139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38"/>
      <c r="C41" s="141"/>
      <c r="D41" s="142" t="s">
        <v>48</v>
      </c>
      <c r="E41" s="143"/>
      <c r="F41" s="143"/>
      <c r="G41" s="144" t="s">
        <v>49</v>
      </c>
      <c r="H41" s="145" t="s">
        <v>50</v>
      </c>
      <c r="I41" s="143"/>
      <c r="J41" s="146">
        <f>SUM(J32:J39)</f>
        <v>0</v>
      </c>
      <c r="K41" s="147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38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8" t="s">
        <v>51</v>
      </c>
      <c r="E50" s="149"/>
      <c r="F50" s="149"/>
      <c r="G50" s="148" t="s">
        <v>52</v>
      </c>
      <c r="H50" s="149"/>
      <c r="I50" s="149"/>
      <c r="J50" s="149"/>
      <c r="K50" s="149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0" t="s">
        <v>53</v>
      </c>
      <c r="E61" s="151"/>
      <c r="F61" s="152" t="s">
        <v>54</v>
      </c>
      <c r="G61" s="150" t="s">
        <v>53</v>
      </c>
      <c r="H61" s="151"/>
      <c r="I61" s="151"/>
      <c r="J61" s="153" t="s">
        <v>54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48" t="s">
        <v>55</v>
      </c>
      <c r="E65" s="154"/>
      <c r="F65" s="154"/>
      <c r="G65" s="148" t="s">
        <v>56</v>
      </c>
      <c r="H65" s="154"/>
      <c r="I65" s="154"/>
      <c r="J65" s="154"/>
      <c r="K65" s="154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0" t="s">
        <v>53</v>
      </c>
      <c r="E76" s="151"/>
      <c r="F76" s="152" t="s">
        <v>54</v>
      </c>
      <c r="G76" s="150" t="s">
        <v>53</v>
      </c>
      <c r="H76" s="151"/>
      <c r="I76" s="151"/>
      <c r="J76" s="153" t="s">
        <v>54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114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30" t="str">
        <f>E7</f>
        <v>Dyje, rovnovážná dynamika odtokových poměrů - napojení odstavených ramen D20 a D21</v>
      </c>
      <c r="F85" s="331"/>
      <c r="G85" s="331"/>
      <c r="H85" s="33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111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6" t="str">
        <f>E9</f>
        <v>VRN - Vedlejší rozpočtové náklady</v>
      </c>
      <c r="F87" s="332"/>
      <c r="G87" s="332"/>
      <c r="H87" s="33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20</v>
      </c>
      <c r="D89" s="37"/>
      <c r="E89" s="37"/>
      <c r="F89" s="27" t="str">
        <f>F12</f>
        <v>Břeclav</v>
      </c>
      <c r="G89" s="37"/>
      <c r="H89" s="37"/>
      <c r="I89" s="29" t="s">
        <v>22</v>
      </c>
      <c r="J89" s="67" t="str">
        <f>IF(J12="","",J12)</f>
        <v>5. 11. 2022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24</v>
      </c>
      <c r="D91" s="37"/>
      <c r="E91" s="37"/>
      <c r="F91" s="27" t="str">
        <f>E15</f>
        <v>Povodí Moravy, s.p.</v>
      </c>
      <c r="G91" s="37"/>
      <c r="H91" s="37"/>
      <c r="I91" s="29" t="s">
        <v>30</v>
      </c>
      <c r="J91" s="32" t="str">
        <f>E21</f>
        <v>Ing. Adam Balažovič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28</v>
      </c>
      <c r="D92" s="37"/>
      <c r="E92" s="37"/>
      <c r="F92" s="27" t="str">
        <f>IF(E18="","",E18)</f>
        <v>Vyplň údaj</v>
      </c>
      <c r="G92" s="37"/>
      <c r="H92" s="37"/>
      <c r="I92" s="29" t="s">
        <v>33</v>
      </c>
      <c r="J92" s="32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9" t="s">
        <v>115</v>
      </c>
      <c r="D94" s="120"/>
      <c r="E94" s="120"/>
      <c r="F94" s="120"/>
      <c r="G94" s="120"/>
      <c r="H94" s="120"/>
      <c r="I94" s="120"/>
      <c r="J94" s="160" t="s">
        <v>116</v>
      </c>
      <c r="K94" s="120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117</v>
      </c>
      <c r="D96" s="37"/>
      <c r="E96" s="37"/>
      <c r="F96" s="37"/>
      <c r="G96" s="37"/>
      <c r="H96" s="37"/>
      <c r="I96" s="37"/>
      <c r="J96" s="85">
        <f>J128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118</v>
      </c>
    </row>
    <row r="97" spans="1:65" s="9" customFormat="1" ht="24.95" customHeight="1">
      <c r="B97" s="162"/>
      <c r="C97" s="163"/>
      <c r="D97" s="164" t="s">
        <v>119</v>
      </c>
      <c r="E97" s="165"/>
      <c r="F97" s="165"/>
      <c r="G97" s="165"/>
      <c r="H97" s="165"/>
      <c r="I97" s="165"/>
      <c r="J97" s="166">
        <f>J129</f>
        <v>0</v>
      </c>
      <c r="K97" s="163"/>
      <c r="L97" s="167"/>
    </row>
    <row r="98" spans="1:65" s="10" customFormat="1" ht="19.899999999999999" customHeight="1">
      <c r="B98" s="168"/>
      <c r="C98" s="169"/>
      <c r="D98" s="170" t="s">
        <v>628</v>
      </c>
      <c r="E98" s="171"/>
      <c r="F98" s="171"/>
      <c r="G98" s="171"/>
      <c r="H98" s="171"/>
      <c r="I98" s="171"/>
      <c r="J98" s="172">
        <f>J130</f>
        <v>0</v>
      </c>
      <c r="K98" s="169"/>
      <c r="L98" s="173"/>
    </row>
    <row r="99" spans="1:65" s="2" customFormat="1" ht="21.7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65" s="2" customFormat="1" ht="6.95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65" s="2" customFormat="1" ht="29.25" customHeight="1">
      <c r="A101" s="35"/>
      <c r="B101" s="36"/>
      <c r="C101" s="161" t="s">
        <v>124</v>
      </c>
      <c r="D101" s="37"/>
      <c r="E101" s="37"/>
      <c r="F101" s="37"/>
      <c r="G101" s="37"/>
      <c r="H101" s="37"/>
      <c r="I101" s="37"/>
      <c r="J101" s="174">
        <f>ROUND(J102 + J103 + J104 + J105 + J106 + J107,2)</f>
        <v>0</v>
      </c>
      <c r="K101" s="37"/>
      <c r="L101" s="52"/>
      <c r="N101" s="175" t="s">
        <v>42</v>
      </c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65" s="2" customFormat="1" ht="18" customHeight="1">
      <c r="A102" s="35"/>
      <c r="B102" s="36"/>
      <c r="C102" s="37"/>
      <c r="D102" s="298" t="s">
        <v>125</v>
      </c>
      <c r="E102" s="295"/>
      <c r="F102" s="295"/>
      <c r="G102" s="37"/>
      <c r="H102" s="37"/>
      <c r="I102" s="37"/>
      <c r="J102" s="111">
        <v>0</v>
      </c>
      <c r="K102" s="37"/>
      <c r="L102" s="176"/>
      <c r="M102" s="177"/>
      <c r="N102" s="178" t="s">
        <v>43</v>
      </c>
      <c r="O102" s="177"/>
      <c r="P102" s="177"/>
      <c r="Q102" s="177"/>
      <c r="R102" s="177"/>
      <c r="S102" s="179"/>
      <c r="T102" s="179"/>
      <c r="U102" s="179"/>
      <c r="V102" s="179"/>
      <c r="W102" s="179"/>
      <c r="X102" s="179"/>
      <c r="Y102" s="179"/>
      <c r="Z102" s="179"/>
      <c r="AA102" s="179"/>
      <c r="AB102" s="179"/>
      <c r="AC102" s="179"/>
      <c r="AD102" s="179"/>
      <c r="AE102" s="179"/>
      <c r="AF102" s="177"/>
      <c r="AG102" s="177"/>
      <c r="AH102" s="177"/>
      <c r="AI102" s="177"/>
      <c r="AJ102" s="177"/>
      <c r="AK102" s="177"/>
      <c r="AL102" s="177"/>
      <c r="AM102" s="177"/>
      <c r="AN102" s="177"/>
      <c r="AO102" s="177"/>
      <c r="AP102" s="177"/>
      <c r="AQ102" s="177"/>
      <c r="AR102" s="177"/>
      <c r="AS102" s="177"/>
      <c r="AT102" s="177"/>
      <c r="AU102" s="177"/>
      <c r="AV102" s="177"/>
      <c r="AW102" s="177"/>
      <c r="AX102" s="177"/>
      <c r="AY102" s="180" t="s">
        <v>98</v>
      </c>
      <c r="AZ102" s="177"/>
      <c r="BA102" s="177"/>
      <c r="BB102" s="177"/>
      <c r="BC102" s="177"/>
      <c r="BD102" s="177"/>
      <c r="BE102" s="181">
        <f t="shared" ref="BE102:BE107" si="0">IF(N102="základní",J102,0)</f>
        <v>0</v>
      </c>
      <c r="BF102" s="181">
        <f t="shared" ref="BF102:BF107" si="1">IF(N102="snížená",J102,0)</f>
        <v>0</v>
      </c>
      <c r="BG102" s="181">
        <f t="shared" ref="BG102:BG107" si="2">IF(N102="zákl. přenesená",J102,0)</f>
        <v>0</v>
      </c>
      <c r="BH102" s="181">
        <f t="shared" ref="BH102:BH107" si="3">IF(N102="sníž. přenesená",J102,0)</f>
        <v>0</v>
      </c>
      <c r="BI102" s="181">
        <f t="shared" ref="BI102:BI107" si="4">IF(N102="nulová",J102,0)</f>
        <v>0</v>
      </c>
      <c r="BJ102" s="180" t="s">
        <v>86</v>
      </c>
      <c r="BK102" s="177"/>
      <c r="BL102" s="177"/>
      <c r="BM102" s="177"/>
    </row>
    <row r="103" spans="1:65" s="2" customFormat="1" ht="18" customHeight="1">
      <c r="A103" s="35"/>
      <c r="B103" s="36"/>
      <c r="C103" s="37"/>
      <c r="D103" s="298" t="s">
        <v>126</v>
      </c>
      <c r="E103" s="295"/>
      <c r="F103" s="295"/>
      <c r="G103" s="37"/>
      <c r="H103" s="37"/>
      <c r="I103" s="37"/>
      <c r="J103" s="111">
        <v>0</v>
      </c>
      <c r="K103" s="37"/>
      <c r="L103" s="176"/>
      <c r="M103" s="177"/>
      <c r="N103" s="178" t="s">
        <v>43</v>
      </c>
      <c r="O103" s="177"/>
      <c r="P103" s="177"/>
      <c r="Q103" s="177"/>
      <c r="R103" s="177"/>
      <c r="S103" s="179"/>
      <c r="T103" s="179"/>
      <c r="U103" s="179"/>
      <c r="V103" s="179"/>
      <c r="W103" s="179"/>
      <c r="X103" s="179"/>
      <c r="Y103" s="179"/>
      <c r="Z103" s="179"/>
      <c r="AA103" s="179"/>
      <c r="AB103" s="179"/>
      <c r="AC103" s="179"/>
      <c r="AD103" s="179"/>
      <c r="AE103" s="179"/>
      <c r="AF103" s="177"/>
      <c r="AG103" s="177"/>
      <c r="AH103" s="177"/>
      <c r="AI103" s="177"/>
      <c r="AJ103" s="177"/>
      <c r="AK103" s="177"/>
      <c r="AL103" s="177"/>
      <c r="AM103" s="177"/>
      <c r="AN103" s="177"/>
      <c r="AO103" s="177"/>
      <c r="AP103" s="177"/>
      <c r="AQ103" s="177"/>
      <c r="AR103" s="177"/>
      <c r="AS103" s="177"/>
      <c r="AT103" s="177"/>
      <c r="AU103" s="177"/>
      <c r="AV103" s="177"/>
      <c r="AW103" s="177"/>
      <c r="AX103" s="177"/>
      <c r="AY103" s="180" t="s">
        <v>98</v>
      </c>
      <c r="AZ103" s="177"/>
      <c r="BA103" s="177"/>
      <c r="BB103" s="177"/>
      <c r="BC103" s="177"/>
      <c r="BD103" s="177"/>
      <c r="BE103" s="181">
        <f t="shared" si="0"/>
        <v>0</v>
      </c>
      <c r="BF103" s="181">
        <f t="shared" si="1"/>
        <v>0</v>
      </c>
      <c r="BG103" s="181">
        <f t="shared" si="2"/>
        <v>0</v>
      </c>
      <c r="BH103" s="181">
        <f t="shared" si="3"/>
        <v>0</v>
      </c>
      <c r="BI103" s="181">
        <f t="shared" si="4"/>
        <v>0</v>
      </c>
      <c r="BJ103" s="180" t="s">
        <v>86</v>
      </c>
      <c r="BK103" s="177"/>
      <c r="BL103" s="177"/>
      <c r="BM103" s="177"/>
    </row>
    <row r="104" spans="1:65" s="2" customFormat="1" ht="18" customHeight="1">
      <c r="A104" s="35"/>
      <c r="B104" s="36"/>
      <c r="C104" s="37"/>
      <c r="D104" s="298" t="s">
        <v>127</v>
      </c>
      <c r="E104" s="295"/>
      <c r="F104" s="295"/>
      <c r="G104" s="37"/>
      <c r="H104" s="37"/>
      <c r="I104" s="37"/>
      <c r="J104" s="111">
        <v>0</v>
      </c>
      <c r="K104" s="37"/>
      <c r="L104" s="176"/>
      <c r="M104" s="177"/>
      <c r="N104" s="178" t="s">
        <v>43</v>
      </c>
      <c r="O104" s="177"/>
      <c r="P104" s="177"/>
      <c r="Q104" s="177"/>
      <c r="R104" s="177"/>
      <c r="S104" s="179"/>
      <c r="T104" s="179"/>
      <c r="U104" s="179"/>
      <c r="V104" s="179"/>
      <c r="W104" s="179"/>
      <c r="X104" s="179"/>
      <c r="Y104" s="179"/>
      <c r="Z104" s="179"/>
      <c r="AA104" s="179"/>
      <c r="AB104" s="179"/>
      <c r="AC104" s="179"/>
      <c r="AD104" s="179"/>
      <c r="AE104" s="179"/>
      <c r="AF104" s="177"/>
      <c r="AG104" s="177"/>
      <c r="AH104" s="177"/>
      <c r="AI104" s="177"/>
      <c r="AJ104" s="177"/>
      <c r="AK104" s="177"/>
      <c r="AL104" s="177"/>
      <c r="AM104" s="177"/>
      <c r="AN104" s="177"/>
      <c r="AO104" s="177"/>
      <c r="AP104" s="177"/>
      <c r="AQ104" s="177"/>
      <c r="AR104" s="177"/>
      <c r="AS104" s="177"/>
      <c r="AT104" s="177"/>
      <c r="AU104" s="177"/>
      <c r="AV104" s="177"/>
      <c r="AW104" s="177"/>
      <c r="AX104" s="177"/>
      <c r="AY104" s="180" t="s">
        <v>98</v>
      </c>
      <c r="AZ104" s="177"/>
      <c r="BA104" s="177"/>
      <c r="BB104" s="177"/>
      <c r="BC104" s="177"/>
      <c r="BD104" s="177"/>
      <c r="BE104" s="181">
        <f t="shared" si="0"/>
        <v>0</v>
      </c>
      <c r="BF104" s="181">
        <f t="shared" si="1"/>
        <v>0</v>
      </c>
      <c r="BG104" s="181">
        <f t="shared" si="2"/>
        <v>0</v>
      </c>
      <c r="BH104" s="181">
        <f t="shared" si="3"/>
        <v>0</v>
      </c>
      <c r="BI104" s="181">
        <f t="shared" si="4"/>
        <v>0</v>
      </c>
      <c r="BJ104" s="180" t="s">
        <v>86</v>
      </c>
      <c r="BK104" s="177"/>
      <c r="BL104" s="177"/>
      <c r="BM104" s="177"/>
    </row>
    <row r="105" spans="1:65" s="2" customFormat="1" ht="18" customHeight="1">
      <c r="A105" s="35"/>
      <c r="B105" s="36"/>
      <c r="C105" s="37"/>
      <c r="D105" s="298" t="s">
        <v>128</v>
      </c>
      <c r="E105" s="295"/>
      <c r="F105" s="295"/>
      <c r="G105" s="37"/>
      <c r="H105" s="37"/>
      <c r="I105" s="37"/>
      <c r="J105" s="111">
        <v>0</v>
      </c>
      <c r="K105" s="37"/>
      <c r="L105" s="176"/>
      <c r="M105" s="177"/>
      <c r="N105" s="178" t="s">
        <v>43</v>
      </c>
      <c r="O105" s="177"/>
      <c r="P105" s="177"/>
      <c r="Q105" s="177"/>
      <c r="R105" s="177"/>
      <c r="S105" s="179"/>
      <c r="T105" s="179"/>
      <c r="U105" s="179"/>
      <c r="V105" s="179"/>
      <c r="W105" s="179"/>
      <c r="X105" s="179"/>
      <c r="Y105" s="179"/>
      <c r="Z105" s="179"/>
      <c r="AA105" s="179"/>
      <c r="AB105" s="179"/>
      <c r="AC105" s="179"/>
      <c r="AD105" s="179"/>
      <c r="AE105" s="179"/>
      <c r="AF105" s="177"/>
      <c r="AG105" s="177"/>
      <c r="AH105" s="177"/>
      <c r="AI105" s="177"/>
      <c r="AJ105" s="177"/>
      <c r="AK105" s="177"/>
      <c r="AL105" s="177"/>
      <c r="AM105" s="177"/>
      <c r="AN105" s="177"/>
      <c r="AO105" s="177"/>
      <c r="AP105" s="177"/>
      <c r="AQ105" s="177"/>
      <c r="AR105" s="177"/>
      <c r="AS105" s="177"/>
      <c r="AT105" s="177"/>
      <c r="AU105" s="177"/>
      <c r="AV105" s="177"/>
      <c r="AW105" s="177"/>
      <c r="AX105" s="177"/>
      <c r="AY105" s="180" t="s">
        <v>98</v>
      </c>
      <c r="AZ105" s="177"/>
      <c r="BA105" s="177"/>
      <c r="BB105" s="177"/>
      <c r="BC105" s="177"/>
      <c r="BD105" s="177"/>
      <c r="BE105" s="181">
        <f t="shared" si="0"/>
        <v>0</v>
      </c>
      <c r="BF105" s="181">
        <f t="shared" si="1"/>
        <v>0</v>
      </c>
      <c r="BG105" s="181">
        <f t="shared" si="2"/>
        <v>0</v>
      </c>
      <c r="BH105" s="181">
        <f t="shared" si="3"/>
        <v>0</v>
      </c>
      <c r="BI105" s="181">
        <f t="shared" si="4"/>
        <v>0</v>
      </c>
      <c r="BJ105" s="180" t="s">
        <v>86</v>
      </c>
      <c r="BK105" s="177"/>
      <c r="BL105" s="177"/>
      <c r="BM105" s="177"/>
    </row>
    <row r="106" spans="1:65" s="2" customFormat="1" ht="18" customHeight="1">
      <c r="A106" s="35"/>
      <c r="B106" s="36"/>
      <c r="C106" s="37"/>
      <c r="D106" s="298" t="s">
        <v>129</v>
      </c>
      <c r="E106" s="295"/>
      <c r="F106" s="295"/>
      <c r="G106" s="37"/>
      <c r="H106" s="37"/>
      <c r="I106" s="37"/>
      <c r="J106" s="111">
        <v>0</v>
      </c>
      <c r="K106" s="37"/>
      <c r="L106" s="176"/>
      <c r="M106" s="177"/>
      <c r="N106" s="178" t="s">
        <v>43</v>
      </c>
      <c r="O106" s="177"/>
      <c r="P106" s="177"/>
      <c r="Q106" s="177"/>
      <c r="R106" s="177"/>
      <c r="S106" s="179"/>
      <c r="T106" s="179"/>
      <c r="U106" s="179"/>
      <c r="V106" s="179"/>
      <c r="W106" s="179"/>
      <c r="X106" s="179"/>
      <c r="Y106" s="179"/>
      <c r="Z106" s="179"/>
      <c r="AA106" s="179"/>
      <c r="AB106" s="179"/>
      <c r="AC106" s="179"/>
      <c r="AD106" s="179"/>
      <c r="AE106" s="179"/>
      <c r="AF106" s="177"/>
      <c r="AG106" s="177"/>
      <c r="AH106" s="177"/>
      <c r="AI106" s="177"/>
      <c r="AJ106" s="177"/>
      <c r="AK106" s="177"/>
      <c r="AL106" s="177"/>
      <c r="AM106" s="177"/>
      <c r="AN106" s="177"/>
      <c r="AO106" s="177"/>
      <c r="AP106" s="177"/>
      <c r="AQ106" s="177"/>
      <c r="AR106" s="177"/>
      <c r="AS106" s="177"/>
      <c r="AT106" s="177"/>
      <c r="AU106" s="177"/>
      <c r="AV106" s="177"/>
      <c r="AW106" s="177"/>
      <c r="AX106" s="177"/>
      <c r="AY106" s="180" t="s">
        <v>98</v>
      </c>
      <c r="AZ106" s="177"/>
      <c r="BA106" s="177"/>
      <c r="BB106" s="177"/>
      <c r="BC106" s="177"/>
      <c r="BD106" s="177"/>
      <c r="BE106" s="181">
        <f t="shared" si="0"/>
        <v>0</v>
      </c>
      <c r="BF106" s="181">
        <f t="shared" si="1"/>
        <v>0</v>
      </c>
      <c r="BG106" s="181">
        <f t="shared" si="2"/>
        <v>0</v>
      </c>
      <c r="BH106" s="181">
        <f t="shared" si="3"/>
        <v>0</v>
      </c>
      <c r="BI106" s="181">
        <f t="shared" si="4"/>
        <v>0</v>
      </c>
      <c r="BJ106" s="180" t="s">
        <v>86</v>
      </c>
      <c r="BK106" s="177"/>
      <c r="BL106" s="177"/>
      <c r="BM106" s="177"/>
    </row>
    <row r="107" spans="1:65" s="2" customFormat="1" ht="18" customHeight="1">
      <c r="A107" s="35"/>
      <c r="B107" s="36"/>
      <c r="C107" s="37"/>
      <c r="D107" s="110" t="s">
        <v>130</v>
      </c>
      <c r="E107" s="37"/>
      <c r="F107" s="37"/>
      <c r="G107" s="37"/>
      <c r="H107" s="37"/>
      <c r="I107" s="37"/>
      <c r="J107" s="111">
        <f>ROUND(J30*T107,2)</f>
        <v>0</v>
      </c>
      <c r="K107" s="37"/>
      <c r="L107" s="176"/>
      <c r="M107" s="177"/>
      <c r="N107" s="178" t="s">
        <v>43</v>
      </c>
      <c r="O107" s="177"/>
      <c r="P107" s="177"/>
      <c r="Q107" s="177"/>
      <c r="R107" s="177"/>
      <c r="S107" s="179"/>
      <c r="T107" s="179"/>
      <c r="U107" s="179"/>
      <c r="V107" s="179"/>
      <c r="W107" s="179"/>
      <c r="X107" s="179"/>
      <c r="Y107" s="179"/>
      <c r="Z107" s="179"/>
      <c r="AA107" s="179"/>
      <c r="AB107" s="179"/>
      <c r="AC107" s="179"/>
      <c r="AD107" s="179"/>
      <c r="AE107" s="179"/>
      <c r="AF107" s="177"/>
      <c r="AG107" s="177"/>
      <c r="AH107" s="177"/>
      <c r="AI107" s="177"/>
      <c r="AJ107" s="177"/>
      <c r="AK107" s="177"/>
      <c r="AL107" s="177"/>
      <c r="AM107" s="177"/>
      <c r="AN107" s="177"/>
      <c r="AO107" s="177"/>
      <c r="AP107" s="177"/>
      <c r="AQ107" s="177"/>
      <c r="AR107" s="177"/>
      <c r="AS107" s="177"/>
      <c r="AT107" s="177"/>
      <c r="AU107" s="177"/>
      <c r="AV107" s="177"/>
      <c r="AW107" s="177"/>
      <c r="AX107" s="177"/>
      <c r="AY107" s="180" t="s">
        <v>131</v>
      </c>
      <c r="AZ107" s="177"/>
      <c r="BA107" s="177"/>
      <c r="BB107" s="177"/>
      <c r="BC107" s="177"/>
      <c r="BD107" s="177"/>
      <c r="BE107" s="181">
        <f t="shared" si="0"/>
        <v>0</v>
      </c>
      <c r="BF107" s="181">
        <f t="shared" si="1"/>
        <v>0</v>
      </c>
      <c r="BG107" s="181">
        <f t="shared" si="2"/>
        <v>0</v>
      </c>
      <c r="BH107" s="181">
        <f t="shared" si="3"/>
        <v>0</v>
      </c>
      <c r="BI107" s="181">
        <f t="shared" si="4"/>
        <v>0</v>
      </c>
      <c r="BJ107" s="180" t="s">
        <v>86</v>
      </c>
      <c r="BK107" s="177"/>
      <c r="BL107" s="177"/>
      <c r="BM107" s="177"/>
    </row>
    <row r="108" spans="1:65" s="2" customFormat="1" ht="11.25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65" s="2" customFormat="1" ht="29.25" customHeight="1">
      <c r="A109" s="35"/>
      <c r="B109" s="36"/>
      <c r="C109" s="119" t="s">
        <v>109</v>
      </c>
      <c r="D109" s="120"/>
      <c r="E109" s="120"/>
      <c r="F109" s="120"/>
      <c r="G109" s="120"/>
      <c r="H109" s="120"/>
      <c r="I109" s="120"/>
      <c r="J109" s="121">
        <f>ROUND(J96+J101,2)</f>
        <v>0</v>
      </c>
      <c r="K109" s="120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65" s="2" customFormat="1" ht="6.95" customHeight="1">
      <c r="A110" s="35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pans="1:63" s="2" customFormat="1" ht="6.95" customHeight="1">
      <c r="A114" s="35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24.95" customHeight="1">
      <c r="A115" s="35"/>
      <c r="B115" s="36"/>
      <c r="C115" s="23" t="s">
        <v>132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26.25" customHeight="1">
      <c r="A118" s="35"/>
      <c r="B118" s="36"/>
      <c r="C118" s="37"/>
      <c r="D118" s="37"/>
      <c r="E118" s="330" t="str">
        <f>E7</f>
        <v>Dyje, rovnovážná dynamika odtokových poměrů - napojení odstavených ramen D20 a D21</v>
      </c>
      <c r="F118" s="331"/>
      <c r="G118" s="331"/>
      <c r="H118" s="331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2" customHeight="1">
      <c r="A119" s="35"/>
      <c r="B119" s="36"/>
      <c r="C119" s="29" t="s">
        <v>111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6.5" customHeight="1">
      <c r="A120" s="35"/>
      <c r="B120" s="36"/>
      <c r="C120" s="37"/>
      <c r="D120" s="37"/>
      <c r="E120" s="276" t="str">
        <f>E9</f>
        <v>VRN - Vedlejší rozpočtové náklady</v>
      </c>
      <c r="F120" s="332"/>
      <c r="G120" s="332"/>
      <c r="H120" s="332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2" customHeight="1">
      <c r="A122" s="35"/>
      <c r="B122" s="36"/>
      <c r="C122" s="29" t="s">
        <v>20</v>
      </c>
      <c r="D122" s="37"/>
      <c r="E122" s="37"/>
      <c r="F122" s="27" t="str">
        <f>F12</f>
        <v>Břeclav</v>
      </c>
      <c r="G122" s="37"/>
      <c r="H122" s="37"/>
      <c r="I122" s="29" t="s">
        <v>22</v>
      </c>
      <c r="J122" s="67" t="str">
        <f>IF(J12="","",J12)</f>
        <v>5. 11. 2022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2" customHeight="1">
      <c r="A124" s="35"/>
      <c r="B124" s="36"/>
      <c r="C124" s="29" t="s">
        <v>24</v>
      </c>
      <c r="D124" s="37"/>
      <c r="E124" s="37"/>
      <c r="F124" s="27" t="str">
        <f>E15</f>
        <v>Povodí Moravy, s.p.</v>
      </c>
      <c r="G124" s="37"/>
      <c r="H124" s="37"/>
      <c r="I124" s="29" t="s">
        <v>30</v>
      </c>
      <c r="J124" s="32" t="str">
        <f>E21</f>
        <v>Ing. Adam Balažovič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5.2" customHeight="1">
      <c r="A125" s="35"/>
      <c r="B125" s="36"/>
      <c r="C125" s="29" t="s">
        <v>28</v>
      </c>
      <c r="D125" s="37"/>
      <c r="E125" s="37"/>
      <c r="F125" s="27" t="str">
        <f>IF(E18="","",E18)</f>
        <v>Vyplň údaj</v>
      </c>
      <c r="G125" s="37"/>
      <c r="H125" s="37"/>
      <c r="I125" s="29" t="s">
        <v>33</v>
      </c>
      <c r="J125" s="32" t="str">
        <f>E24</f>
        <v xml:space="preserve"> 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2" customFormat="1" ht="10.3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3" s="11" customFormat="1" ht="29.25" customHeight="1">
      <c r="A127" s="182"/>
      <c r="B127" s="183"/>
      <c r="C127" s="184" t="s">
        <v>133</v>
      </c>
      <c r="D127" s="185" t="s">
        <v>63</v>
      </c>
      <c r="E127" s="185" t="s">
        <v>59</v>
      </c>
      <c r="F127" s="185" t="s">
        <v>60</v>
      </c>
      <c r="G127" s="185" t="s">
        <v>134</v>
      </c>
      <c r="H127" s="185" t="s">
        <v>135</v>
      </c>
      <c r="I127" s="185" t="s">
        <v>136</v>
      </c>
      <c r="J127" s="186" t="s">
        <v>116</v>
      </c>
      <c r="K127" s="187" t="s">
        <v>137</v>
      </c>
      <c r="L127" s="188"/>
      <c r="M127" s="76" t="s">
        <v>1</v>
      </c>
      <c r="N127" s="77" t="s">
        <v>42</v>
      </c>
      <c r="O127" s="77" t="s">
        <v>138</v>
      </c>
      <c r="P127" s="77" t="s">
        <v>139</v>
      </c>
      <c r="Q127" s="77" t="s">
        <v>140</v>
      </c>
      <c r="R127" s="77" t="s">
        <v>141</v>
      </c>
      <c r="S127" s="77" t="s">
        <v>142</v>
      </c>
      <c r="T127" s="78" t="s">
        <v>143</v>
      </c>
      <c r="U127" s="182"/>
      <c r="V127" s="182"/>
      <c r="W127" s="182"/>
      <c r="X127" s="182"/>
      <c r="Y127" s="182"/>
      <c r="Z127" s="182"/>
      <c r="AA127" s="182"/>
      <c r="AB127" s="182"/>
      <c r="AC127" s="182"/>
      <c r="AD127" s="182"/>
      <c r="AE127" s="182"/>
    </row>
    <row r="128" spans="1:63" s="2" customFormat="1" ht="22.9" customHeight="1">
      <c r="A128" s="35"/>
      <c r="B128" s="36"/>
      <c r="C128" s="83" t="s">
        <v>144</v>
      </c>
      <c r="D128" s="37"/>
      <c r="E128" s="37"/>
      <c r="F128" s="37"/>
      <c r="G128" s="37"/>
      <c r="H128" s="37"/>
      <c r="I128" s="37"/>
      <c r="J128" s="189">
        <f>BK128</f>
        <v>0</v>
      </c>
      <c r="K128" s="37"/>
      <c r="L128" s="38"/>
      <c r="M128" s="79"/>
      <c r="N128" s="190"/>
      <c r="O128" s="80"/>
      <c r="P128" s="191">
        <f>P129</f>
        <v>0</v>
      </c>
      <c r="Q128" s="80"/>
      <c r="R128" s="191">
        <f>R129</f>
        <v>0</v>
      </c>
      <c r="S128" s="80"/>
      <c r="T128" s="192">
        <f>T129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7" t="s">
        <v>77</v>
      </c>
      <c r="AU128" s="17" t="s">
        <v>118</v>
      </c>
      <c r="BK128" s="193">
        <f>BK129</f>
        <v>0</v>
      </c>
    </row>
    <row r="129" spans="1:65" s="12" customFormat="1" ht="25.9" customHeight="1">
      <c r="B129" s="194"/>
      <c r="C129" s="195"/>
      <c r="D129" s="196" t="s">
        <v>77</v>
      </c>
      <c r="E129" s="197" t="s">
        <v>145</v>
      </c>
      <c r="F129" s="197" t="s">
        <v>146</v>
      </c>
      <c r="G129" s="195"/>
      <c r="H129" s="195"/>
      <c r="I129" s="198"/>
      <c r="J129" s="199">
        <f>BK129</f>
        <v>0</v>
      </c>
      <c r="K129" s="195"/>
      <c r="L129" s="200"/>
      <c r="M129" s="201"/>
      <c r="N129" s="202"/>
      <c r="O129" s="202"/>
      <c r="P129" s="203">
        <f>P130</f>
        <v>0</v>
      </c>
      <c r="Q129" s="202"/>
      <c r="R129" s="203">
        <f>R130</f>
        <v>0</v>
      </c>
      <c r="S129" s="202"/>
      <c r="T129" s="204">
        <f>T130</f>
        <v>0</v>
      </c>
      <c r="AR129" s="205" t="s">
        <v>177</v>
      </c>
      <c r="AT129" s="206" t="s">
        <v>77</v>
      </c>
      <c r="AU129" s="206" t="s">
        <v>78</v>
      </c>
      <c r="AY129" s="205" t="s">
        <v>147</v>
      </c>
      <c r="BK129" s="207">
        <f>BK130</f>
        <v>0</v>
      </c>
    </row>
    <row r="130" spans="1:65" s="12" customFormat="1" ht="22.9" customHeight="1">
      <c r="B130" s="194"/>
      <c r="C130" s="195"/>
      <c r="D130" s="196" t="s">
        <v>77</v>
      </c>
      <c r="E130" s="208" t="s">
        <v>98</v>
      </c>
      <c r="F130" s="208" t="s">
        <v>99</v>
      </c>
      <c r="G130" s="195"/>
      <c r="H130" s="195"/>
      <c r="I130" s="198"/>
      <c r="J130" s="209">
        <f>BK130</f>
        <v>0</v>
      </c>
      <c r="K130" s="195"/>
      <c r="L130" s="200"/>
      <c r="M130" s="201"/>
      <c r="N130" s="202"/>
      <c r="O130" s="202"/>
      <c r="P130" s="203">
        <f>SUM(P131:P168)</f>
        <v>0</v>
      </c>
      <c r="Q130" s="202"/>
      <c r="R130" s="203">
        <f>SUM(R131:R168)</f>
        <v>0</v>
      </c>
      <c r="S130" s="202"/>
      <c r="T130" s="204">
        <f>SUM(T131:T168)</f>
        <v>0</v>
      </c>
      <c r="AR130" s="205" t="s">
        <v>177</v>
      </c>
      <c r="AT130" s="206" t="s">
        <v>77</v>
      </c>
      <c r="AU130" s="206" t="s">
        <v>86</v>
      </c>
      <c r="AY130" s="205" t="s">
        <v>147</v>
      </c>
      <c r="BK130" s="207">
        <f>SUM(BK131:BK168)</f>
        <v>0</v>
      </c>
    </row>
    <row r="131" spans="1:65" s="2" customFormat="1" ht="62.65" customHeight="1">
      <c r="A131" s="35"/>
      <c r="B131" s="36"/>
      <c r="C131" s="210" t="s">
        <v>86</v>
      </c>
      <c r="D131" s="210" t="s">
        <v>149</v>
      </c>
      <c r="E131" s="211" t="s">
        <v>629</v>
      </c>
      <c r="F131" s="212" t="s">
        <v>630</v>
      </c>
      <c r="G131" s="213" t="s">
        <v>631</v>
      </c>
      <c r="H131" s="214">
        <v>1</v>
      </c>
      <c r="I131" s="215"/>
      <c r="J131" s="216">
        <f>ROUND(I131*H131,2)</f>
        <v>0</v>
      </c>
      <c r="K131" s="217"/>
      <c r="L131" s="38"/>
      <c r="M131" s="218" t="s">
        <v>1</v>
      </c>
      <c r="N131" s="219" t="s">
        <v>43</v>
      </c>
      <c r="O131" s="72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2" t="s">
        <v>153</v>
      </c>
      <c r="AT131" s="222" t="s">
        <v>149</v>
      </c>
      <c r="AU131" s="222" t="s">
        <v>88</v>
      </c>
      <c r="AY131" s="17" t="s">
        <v>147</v>
      </c>
      <c r="BE131" s="115">
        <f>IF(N131="základní",J131,0)</f>
        <v>0</v>
      </c>
      <c r="BF131" s="115">
        <f>IF(N131="snížená",J131,0)</f>
        <v>0</v>
      </c>
      <c r="BG131" s="115">
        <f>IF(N131="zákl. přenesená",J131,0)</f>
        <v>0</v>
      </c>
      <c r="BH131" s="115">
        <f>IF(N131="sníž. přenesená",J131,0)</f>
        <v>0</v>
      </c>
      <c r="BI131" s="115">
        <f>IF(N131="nulová",J131,0)</f>
        <v>0</v>
      </c>
      <c r="BJ131" s="17" t="s">
        <v>86</v>
      </c>
      <c r="BK131" s="115">
        <f>ROUND(I131*H131,2)</f>
        <v>0</v>
      </c>
      <c r="BL131" s="17" t="s">
        <v>153</v>
      </c>
      <c r="BM131" s="222" t="s">
        <v>632</v>
      </c>
    </row>
    <row r="132" spans="1:65" s="2" customFormat="1" ht="11.25">
      <c r="A132" s="35"/>
      <c r="B132" s="36"/>
      <c r="C132" s="37"/>
      <c r="D132" s="223" t="s">
        <v>155</v>
      </c>
      <c r="E132" s="37"/>
      <c r="F132" s="224" t="s">
        <v>633</v>
      </c>
      <c r="G132" s="37"/>
      <c r="H132" s="37"/>
      <c r="I132" s="179"/>
      <c r="J132" s="37"/>
      <c r="K132" s="37"/>
      <c r="L132" s="38"/>
      <c r="M132" s="225"/>
      <c r="N132" s="226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7" t="s">
        <v>155</v>
      </c>
      <c r="AU132" s="17" t="s">
        <v>88</v>
      </c>
    </row>
    <row r="133" spans="1:65" s="2" customFormat="1" ht="16.5" customHeight="1">
      <c r="A133" s="35"/>
      <c r="B133" s="36"/>
      <c r="C133" s="210" t="s">
        <v>88</v>
      </c>
      <c r="D133" s="210" t="s">
        <v>149</v>
      </c>
      <c r="E133" s="211" t="s">
        <v>634</v>
      </c>
      <c r="F133" s="212" t="s">
        <v>635</v>
      </c>
      <c r="G133" s="213" t="s">
        <v>631</v>
      </c>
      <c r="H133" s="214">
        <v>1</v>
      </c>
      <c r="I133" s="215"/>
      <c r="J133" s="216">
        <f>ROUND(I133*H133,2)</f>
        <v>0</v>
      </c>
      <c r="K133" s="217"/>
      <c r="L133" s="38"/>
      <c r="M133" s="218" t="s">
        <v>1</v>
      </c>
      <c r="N133" s="219" t="s">
        <v>43</v>
      </c>
      <c r="O133" s="72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2" t="s">
        <v>153</v>
      </c>
      <c r="AT133" s="222" t="s">
        <v>149</v>
      </c>
      <c r="AU133" s="222" t="s">
        <v>88</v>
      </c>
      <c r="AY133" s="17" t="s">
        <v>147</v>
      </c>
      <c r="BE133" s="115">
        <f>IF(N133="základní",J133,0)</f>
        <v>0</v>
      </c>
      <c r="BF133" s="115">
        <f>IF(N133="snížená",J133,0)</f>
        <v>0</v>
      </c>
      <c r="BG133" s="115">
        <f>IF(N133="zákl. přenesená",J133,0)</f>
        <v>0</v>
      </c>
      <c r="BH133" s="115">
        <f>IF(N133="sníž. přenesená",J133,0)</f>
        <v>0</v>
      </c>
      <c r="BI133" s="115">
        <f>IF(N133="nulová",J133,0)</f>
        <v>0</v>
      </c>
      <c r="BJ133" s="17" t="s">
        <v>86</v>
      </c>
      <c r="BK133" s="115">
        <f>ROUND(I133*H133,2)</f>
        <v>0</v>
      </c>
      <c r="BL133" s="17" t="s">
        <v>153</v>
      </c>
      <c r="BM133" s="222" t="s">
        <v>636</v>
      </c>
    </row>
    <row r="134" spans="1:65" s="2" customFormat="1" ht="11.25">
      <c r="A134" s="35"/>
      <c r="B134" s="36"/>
      <c r="C134" s="37"/>
      <c r="D134" s="223" t="s">
        <v>155</v>
      </c>
      <c r="E134" s="37"/>
      <c r="F134" s="224" t="s">
        <v>637</v>
      </c>
      <c r="G134" s="37"/>
      <c r="H134" s="37"/>
      <c r="I134" s="179"/>
      <c r="J134" s="37"/>
      <c r="K134" s="37"/>
      <c r="L134" s="38"/>
      <c r="M134" s="225"/>
      <c r="N134" s="226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7" t="s">
        <v>155</v>
      </c>
      <c r="AU134" s="17" t="s">
        <v>88</v>
      </c>
    </row>
    <row r="135" spans="1:65" s="2" customFormat="1" ht="19.5">
      <c r="A135" s="35"/>
      <c r="B135" s="36"/>
      <c r="C135" s="37"/>
      <c r="D135" s="223" t="s">
        <v>258</v>
      </c>
      <c r="E135" s="37"/>
      <c r="F135" s="260" t="s">
        <v>638</v>
      </c>
      <c r="G135" s="37"/>
      <c r="H135" s="37"/>
      <c r="I135" s="179"/>
      <c r="J135" s="37"/>
      <c r="K135" s="37"/>
      <c r="L135" s="38"/>
      <c r="M135" s="225"/>
      <c r="N135" s="226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7" t="s">
        <v>258</v>
      </c>
      <c r="AU135" s="17" t="s">
        <v>88</v>
      </c>
    </row>
    <row r="136" spans="1:65" s="2" customFormat="1" ht="16.5" customHeight="1">
      <c r="A136" s="35"/>
      <c r="B136" s="36"/>
      <c r="C136" s="210" t="s">
        <v>166</v>
      </c>
      <c r="D136" s="210" t="s">
        <v>149</v>
      </c>
      <c r="E136" s="211" t="s">
        <v>639</v>
      </c>
      <c r="F136" s="212" t="s">
        <v>640</v>
      </c>
      <c r="G136" s="213" t="s">
        <v>631</v>
      </c>
      <c r="H136" s="214">
        <v>1</v>
      </c>
      <c r="I136" s="215"/>
      <c r="J136" s="216">
        <f>ROUND(I136*H136,2)</f>
        <v>0</v>
      </c>
      <c r="K136" s="217"/>
      <c r="L136" s="38"/>
      <c r="M136" s="218" t="s">
        <v>1</v>
      </c>
      <c r="N136" s="219" t="s">
        <v>43</v>
      </c>
      <c r="O136" s="72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2" t="s">
        <v>153</v>
      </c>
      <c r="AT136" s="222" t="s">
        <v>149</v>
      </c>
      <c r="AU136" s="222" t="s">
        <v>88</v>
      </c>
      <c r="AY136" s="17" t="s">
        <v>147</v>
      </c>
      <c r="BE136" s="115">
        <f>IF(N136="základní",J136,0)</f>
        <v>0</v>
      </c>
      <c r="BF136" s="115">
        <f>IF(N136="snížená",J136,0)</f>
        <v>0</v>
      </c>
      <c r="BG136" s="115">
        <f>IF(N136="zákl. přenesená",J136,0)</f>
        <v>0</v>
      </c>
      <c r="BH136" s="115">
        <f>IF(N136="sníž. přenesená",J136,0)</f>
        <v>0</v>
      </c>
      <c r="BI136" s="115">
        <f>IF(N136="nulová",J136,0)</f>
        <v>0</v>
      </c>
      <c r="BJ136" s="17" t="s">
        <v>86</v>
      </c>
      <c r="BK136" s="115">
        <f>ROUND(I136*H136,2)</f>
        <v>0</v>
      </c>
      <c r="BL136" s="17" t="s">
        <v>153</v>
      </c>
      <c r="BM136" s="222" t="s">
        <v>641</v>
      </c>
    </row>
    <row r="137" spans="1:65" s="2" customFormat="1" ht="11.25">
      <c r="A137" s="35"/>
      <c r="B137" s="36"/>
      <c r="C137" s="37"/>
      <c r="D137" s="223" t="s">
        <v>155</v>
      </c>
      <c r="E137" s="37"/>
      <c r="F137" s="224" t="s">
        <v>640</v>
      </c>
      <c r="G137" s="37"/>
      <c r="H137" s="37"/>
      <c r="I137" s="179"/>
      <c r="J137" s="37"/>
      <c r="K137" s="37"/>
      <c r="L137" s="38"/>
      <c r="M137" s="225"/>
      <c r="N137" s="226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7" t="s">
        <v>155</v>
      </c>
      <c r="AU137" s="17" t="s">
        <v>88</v>
      </c>
    </row>
    <row r="138" spans="1:65" s="2" customFormat="1" ht="19.5">
      <c r="A138" s="35"/>
      <c r="B138" s="36"/>
      <c r="C138" s="37"/>
      <c r="D138" s="223" t="s">
        <v>258</v>
      </c>
      <c r="E138" s="37"/>
      <c r="F138" s="260" t="s">
        <v>642</v>
      </c>
      <c r="G138" s="37"/>
      <c r="H138" s="37"/>
      <c r="I138" s="179"/>
      <c r="J138" s="37"/>
      <c r="K138" s="37"/>
      <c r="L138" s="38"/>
      <c r="M138" s="225"/>
      <c r="N138" s="226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7" t="s">
        <v>258</v>
      </c>
      <c r="AU138" s="17" t="s">
        <v>88</v>
      </c>
    </row>
    <row r="139" spans="1:65" s="2" customFormat="1" ht="24.2" customHeight="1">
      <c r="A139" s="35"/>
      <c r="B139" s="36"/>
      <c r="C139" s="210" t="s">
        <v>153</v>
      </c>
      <c r="D139" s="210" t="s">
        <v>149</v>
      </c>
      <c r="E139" s="211" t="s">
        <v>643</v>
      </c>
      <c r="F139" s="212" t="s">
        <v>644</v>
      </c>
      <c r="G139" s="213" t="s">
        <v>631</v>
      </c>
      <c r="H139" s="214">
        <v>1</v>
      </c>
      <c r="I139" s="215"/>
      <c r="J139" s="216">
        <f>ROUND(I139*H139,2)</f>
        <v>0</v>
      </c>
      <c r="K139" s="217"/>
      <c r="L139" s="38"/>
      <c r="M139" s="218" t="s">
        <v>1</v>
      </c>
      <c r="N139" s="219" t="s">
        <v>43</v>
      </c>
      <c r="O139" s="72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2" t="s">
        <v>153</v>
      </c>
      <c r="AT139" s="222" t="s">
        <v>149</v>
      </c>
      <c r="AU139" s="222" t="s">
        <v>88</v>
      </c>
      <c r="AY139" s="17" t="s">
        <v>147</v>
      </c>
      <c r="BE139" s="115">
        <f>IF(N139="základní",J139,0)</f>
        <v>0</v>
      </c>
      <c r="BF139" s="115">
        <f>IF(N139="snížená",J139,0)</f>
        <v>0</v>
      </c>
      <c r="BG139" s="115">
        <f>IF(N139="zákl. přenesená",J139,0)</f>
        <v>0</v>
      </c>
      <c r="BH139" s="115">
        <f>IF(N139="sníž. přenesená",J139,0)</f>
        <v>0</v>
      </c>
      <c r="BI139" s="115">
        <f>IF(N139="nulová",J139,0)</f>
        <v>0</v>
      </c>
      <c r="BJ139" s="17" t="s">
        <v>86</v>
      </c>
      <c r="BK139" s="115">
        <f>ROUND(I139*H139,2)</f>
        <v>0</v>
      </c>
      <c r="BL139" s="17" t="s">
        <v>153</v>
      </c>
      <c r="BM139" s="222" t="s">
        <v>645</v>
      </c>
    </row>
    <row r="140" spans="1:65" s="2" customFormat="1" ht="11.25">
      <c r="A140" s="35"/>
      <c r="B140" s="36"/>
      <c r="C140" s="37"/>
      <c r="D140" s="223" t="s">
        <v>155</v>
      </c>
      <c r="E140" s="37"/>
      <c r="F140" s="224" t="s">
        <v>646</v>
      </c>
      <c r="G140" s="37"/>
      <c r="H140" s="37"/>
      <c r="I140" s="179"/>
      <c r="J140" s="37"/>
      <c r="K140" s="37"/>
      <c r="L140" s="38"/>
      <c r="M140" s="225"/>
      <c r="N140" s="226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7" t="s">
        <v>155</v>
      </c>
      <c r="AU140" s="17" t="s">
        <v>88</v>
      </c>
    </row>
    <row r="141" spans="1:65" s="2" customFormat="1" ht="39">
      <c r="A141" s="35"/>
      <c r="B141" s="36"/>
      <c r="C141" s="37"/>
      <c r="D141" s="223" t="s">
        <v>258</v>
      </c>
      <c r="E141" s="37"/>
      <c r="F141" s="260" t="s">
        <v>647</v>
      </c>
      <c r="G141" s="37"/>
      <c r="H141" s="37"/>
      <c r="I141" s="179"/>
      <c r="J141" s="37"/>
      <c r="K141" s="37"/>
      <c r="L141" s="38"/>
      <c r="M141" s="225"/>
      <c r="N141" s="226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7" t="s">
        <v>258</v>
      </c>
      <c r="AU141" s="17" t="s">
        <v>88</v>
      </c>
    </row>
    <row r="142" spans="1:65" s="2" customFormat="1" ht="16.5" customHeight="1">
      <c r="A142" s="35"/>
      <c r="B142" s="36"/>
      <c r="C142" s="210" t="s">
        <v>177</v>
      </c>
      <c r="D142" s="210" t="s">
        <v>149</v>
      </c>
      <c r="E142" s="211" t="s">
        <v>648</v>
      </c>
      <c r="F142" s="212" t="s">
        <v>649</v>
      </c>
      <c r="G142" s="213" t="s">
        <v>631</v>
      </c>
      <c r="H142" s="214">
        <v>1</v>
      </c>
      <c r="I142" s="215"/>
      <c r="J142" s="216">
        <f>ROUND(I142*H142,2)</f>
        <v>0</v>
      </c>
      <c r="K142" s="217"/>
      <c r="L142" s="38"/>
      <c r="M142" s="218" t="s">
        <v>1</v>
      </c>
      <c r="N142" s="219" t="s">
        <v>43</v>
      </c>
      <c r="O142" s="72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2" t="s">
        <v>153</v>
      </c>
      <c r="AT142" s="222" t="s">
        <v>149</v>
      </c>
      <c r="AU142" s="222" t="s">
        <v>88</v>
      </c>
      <c r="AY142" s="17" t="s">
        <v>147</v>
      </c>
      <c r="BE142" s="115">
        <f>IF(N142="základní",J142,0)</f>
        <v>0</v>
      </c>
      <c r="BF142" s="115">
        <f>IF(N142="snížená",J142,0)</f>
        <v>0</v>
      </c>
      <c r="BG142" s="115">
        <f>IF(N142="zákl. přenesená",J142,0)</f>
        <v>0</v>
      </c>
      <c r="BH142" s="115">
        <f>IF(N142="sníž. přenesená",J142,0)</f>
        <v>0</v>
      </c>
      <c r="BI142" s="115">
        <f>IF(N142="nulová",J142,0)</f>
        <v>0</v>
      </c>
      <c r="BJ142" s="17" t="s">
        <v>86</v>
      </c>
      <c r="BK142" s="115">
        <f>ROUND(I142*H142,2)</f>
        <v>0</v>
      </c>
      <c r="BL142" s="17" t="s">
        <v>153</v>
      </c>
      <c r="BM142" s="222" t="s">
        <v>650</v>
      </c>
    </row>
    <row r="143" spans="1:65" s="2" customFormat="1" ht="11.25">
      <c r="A143" s="35"/>
      <c r="B143" s="36"/>
      <c r="C143" s="37"/>
      <c r="D143" s="223" t="s">
        <v>155</v>
      </c>
      <c r="E143" s="37"/>
      <c r="F143" s="224" t="s">
        <v>649</v>
      </c>
      <c r="G143" s="37"/>
      <c r="H143" s="37"/>
      <c r="I143" s="179"/>
      <c r="J143" s="37"/>
      <c r="K143" s="37"/>
      <c r="L143" s="38"/>
      <c r="M143" s="225"/>
      <c r="N143" s="226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7" t="s">
        <v>155</v>
      </c>
      <c r="AU143" s="17" t="s">
        <v>88</v>
      </c>
    </row>
    <row r="144" spans="1:65" s="2" customFormat="1" ht="39">
      <c r="A144" s="35"/>
      <c r="B144" s="36"/>
      <c r="C144" s="37"/>
      <c r="D144" s="223" t="s">
        <v>258</v>
      </c>
      <c r="E144" s="37"/>
      <c r="F144" s="260" t="s">
        <v>651</v>
      </c>
      <c r="G144" s="37"/>
      <c r="H144" s="37"/>
      <c r="I144" s="179"/>
      <c r="J144" s="37"/>
      <c r="K144" s="37"/>
      <c r="L144" s="38"/>
      <c r="M144" s="225"/>
      <c r="N144" s="226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7" t="s">
        <v>258</v>
      </c>
      <c r="AU144" s="17" t="s">
        <v>88</v>
      </c>
    </row>
    <row r="145" spans="1:65" s="2" customFormat="1" ht="24.2" customHeight="1">
      <c r="A145" s="35"/>
      <c r="B145" s="36"/>
      <c r="C145" s="210" t="s">
        <v>182</v>
      </c>
      <c r="D145" s="210" t="s">
        <v>149</v>
      </c>
      <c r="E145" s="211" t="s">
        <v>652</v>
      </c>
      <c r="F145" s="212" t="s">
        <v>653</v>
      </c>
      <c r="G145" s="213" t="s">
        <v>631</v>
      </c>
      <c r="H145" s="214">
        <v>1</v>
      </c>
      <c r="I145" s="215"/>
      <c r="J145" s="216">
        <f>ROUND(I145*H145,2)</f>
        <v>0</v>
      </c>
      <c r="K145" s="217"/>
      <c r="L145" s="38"/>
      <c r="M145" s="218" t="s">
        <v>1</v>
      </c>
      <c r="N145" s="219" t="s">
        <v>43</v>
      </c>
      <c r="O145" s="72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2" t="s">
        <v>153</v>
      </c>
      <c r="AT145" s="222" t="s">
        <v>149</v>
      </c>
      <c r="AU145" s="222" t="s">
        <v>88</v>
      </c>
      <c r="AY145" s="17" t="s">
        <v>147</v>
      </c>
      <c r="BE145" s="115">
        <f>IF(N145="základní",J145,0)</f>
        <v>0</v>
      </c>
      <c r="BF145" s="115">
        <f>IF(N145="snížená",J145,0)</f>
        <v>0</v>
      </c>
      <c r="BG145" s="115">
        <f>IF(N145="zákl. přenesená",J145,0)</f>
        <v>0</v>
      </c>
      <c r="BH145" s="115">
        <f>IF(N145="sníž. přenesená",J145,0)</f>
        <v>0</v>
      </c>
      <c r="BI145" s="115">
        <f>IF(N145="nulová",J145,0)</f>
        <v>0</v>
      </c>
      <c r="BJ145" s="17" t="s">
        <v>86</v>
      </c>
      <c r="BK145" s="115">
        <f>ROUND(I145*H145,2)</f>
        <v>0</v>
      </c>
      <c r="BL145" s="17" t="s">
        <v>153</v>
      </c>
      <c r="BM145" s="222" t="s">
        <v>654</v>
      </c>
    </row>
    <row r="146" spans="1:65" s="2" customFormat="1" ht="117">
      <c r="A146" s="35"/>
      <c r="B146" s="36"/>
      <c r="C146" s="37"/>
      <c r="D146" s="223" t="s">
        <v>258</v>
      </c>
      <c r="E146" s="37"/>
      <c r="F146" s="260" t="s">
        <v>655</v>
      </c>
      <c r="G146" s="37"/>
      <c r="H146" s="37"/>
      <c r="I146" s="179"/>
      <c r="J146" s="37"/>
      <c r="K146" s="37"/>
      <c r="L146" s="38"/>
      <c r="M146" s="225"/>
      <c r="N146" s="226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7" t="s">
        <v>258</v>
      </c>
      <c r="AU146" s="17" t="s">
        <v>88</v>
      </c>
    </row>
    <row r="147" spans="1:65" s="2" customFormat="1" ht="16.5" customHeight="1">
      <c r="A147" s="35"/>
      <c r="B147" s="36"/>
      <c r="C147" s="210" t="s">
        <v>187</v>
      </c>
      <c r="D147" s="210" t="s">
        <v>149</v>
      </c>
      <c r="E147" s="211" t="s">
        <v>656</v>
      </c>
      <c r="F147" s="212" t="s">
        <v>657</v>
      </c>
      <c r="G147" s="213" t="s">
        <v>631</v>
      </c>
      <c r="H147" s="214">
        <v>1</v>
      </c>
      <c r="I147" s="215"/>
      <c r="J147" s="216">
        <f>ROUND(I147*H147,2)</f>
        <v>0</v>
      </c>
      <c r="K147" s="217"/>
      <c r="L147" s="38"/>
      <c r="M147" s="218" t="s">
        <v>1</v>
      </c>
      <c r="N147" s="219" t="s">
        <v>43</v>
      </c>
      <c r="O147" s="72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2" t="s">
        <v>153</v>
      </c>
      <c r="AT147" s="222" t="s">
        <v>149</v>
      </c>
      <c r="AU147" s="222" t="s">
        <v>88</v>
      </c>
      <c r="AY147" s="17" t="s">
        <v>147</v>
      </c>
      <c r="BE147" s="115">
        <f>IF(N147="základní",J147,0)</f>
        <v>0</v>
      </c>
      <c r="BF147" s="115">
        <f>IF(N147="snížená",J147,0)</f>
        <v>0</v>
      </c>
      <c r="BG147" s="115">
        <f>IF(N147="zákl. přenesená",J147,0)</f>
        <v>0</v>
      </c>
      <c r="BH147" s="115">
        <f>IF(N147="sníž. přenesená",J147,0)</f>
        <v>0</v>
      </c>
      <c r="BI147" s="115">
        <f>IF(N147="nulová",J147,0)</f>
        <v>0</v>
      </c>
      <c r="BJ147" s="17" t="s">
        <v>86</v>
      </c>
      <c r="BK147" s="115">
        <f>ROUND(I147*H147,2)</f>
        <v>0</v>
      </c>
      <c r="BL147" s="17" t="s">
        <v>153</v>
      </c>
      <c r="BM147" s="222" t="s">
        <v>658</v>
      </c>
    </row>
    <row r="148" spans="1:65" s="2" customFormat="1" ht="29.25">
      <c r="A148" s="35"/>
      <c r="B148" s="36"/>
      <c r="C148" s="37"/>
      <c r="D148" s="223" t="s">
        <v>155</v>
      </c>
      <c r="E148" s="37"/>
      <c r="F148" s="224" t="s">
        <v>659</v>
      </c>
      <c r="G148" s="37"/>
      <c r="H148" s="37"/>
      <c r="I148" s="179"/>
      <c r="J148" s="37"/>
      <c r="K148" s="37"/>
      <c r="L148" s="38"/>
      <c r="M148" s="225"/>
      <c r="N148" s="226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7" t="s">
        <v>155</v>
      </c>
      <c r="AU148" s="17" t="s">
        <v>88</v>
      </c>
    </row>
    <row r="149" spans="1:65" s="2" customFormat="1" ht="39">
      <c r="A149" s="35"/>
      <c r="B149" s="36"/>
      <c r="C149" s="37"/>
      <c r="D149" s="223" t="s">
        <v>258</v>
      </c>
      <c r="E149" s="37"/>
      <c r="F149" s="260" t="s">
        <v>660</v>
      </c>
      <c r="G149" s="37"/>
      <c r="H149" s="37"/>
      <c r="I149" s="179"/>
      <c r="J149" s="37"/>
      <c r="K149" s="37"/>
      <c r="L149" s="38"/>
      <c r="M149" s="225"/>
      <c r="N149" s="226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7" t="s">
        <v>258</v>
      </c>
      <c r="AU149" s="17" t="s">
        <v>88</v>
      </c>
    </row>
    <row r="150" spans="1:65" s="2" customFormat="1" ht="16.5" customHeight="1">
      <c r="A150" s="35"/>
      <c r="B150" s="36"/>
      <c r="C150" s="210" t="s">
        <v>192</v>
      </c>
      <c r="D150" s="210" t="s">
        <v>149</v>
      </c>
      <c r="E150" s="211" t="s">
        <v>661</v>
      </c>
      <c r="F150" s="212" t="s">
        <v>662</v>
      </c>
      <c r="G150" s="213" t="s">
        <v>631</v>
      </c>
      <c r="H150" s="214">
        <v>1</v>
      </c>
      <c r="I150" s="215"/>
      <c r="J150" s="216">
        <f>ROUND(I150*H150,2)</f>
        <v>0</v>
      </c>
      <c r="K150" s="217"/>
      <c r="L150" s="38"/>
      <c r="M150" s="218" t="s">
        <v>1</v>
      </c>
      <c r="N150" s="219" t="s">
        <v>43</v>
      </c>
      <c r="O150" s="72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2" t="s">
        <v>153</v>
      </c>
      <c r="AT150" s="222" t="s">
        <v>149</v>
      </c>
      <c r="AU150" s="222" t="s">
        <v>88</v>
      </c>
      <c r="AY150" s="17" t="s">
        <v>147</v>
      </c>
      <c r="BE150" s="115">
        <f>IF(N150="základní",J150,0)</f>
        <v>0</v>
      </c>
      <c r="BF150" s="115">
        <f>IF(N150="snížená",J150,0)</f>
        <v>0</v>
      </c>
      <c r="BG150" s="115">
        <f>IF(N150="zákl. přenesená",J150,0)</f>
        <v>0</v>
      </c>
      <c r="BH150" s="115">
        <f>IF(N150="sníž. přenesená",J150,0)</f>
        <v>0</v>
      </c>
      <c r="BI150" s="115">
        <f>IF(N150="nulová",J150,0)</f>
        <v>0</v>
      </c>
      <c r="BJ150" s="17" t="s">
        <v>86</v>
      </c>
      <c r="BK150" s="115">
        <f>ROUND(I150*H150,2)</f>
        <v>0</v>
      </c>
      <c r="BL150" s="17" t="s">
        <v>153</v>
      </c>
      <c r="BM150" s="222" t="s">
        <v>663</v>
      </c>
    </row>
    <row r="151" spans="1:65" s="2" customFormat="1" ht="11.25">
      <c r="A151" s="35"/>
      <c r="B151" s="36"/>
      <c r="C151" s="37"/>
      <c r="D151" s="223" t="s">
        <v>155</v>
      </c>
      <c r="E151" s="37"/>
      <c r="F151" s="224" t="s">
        <v>662</v>
      </c>
      <c r="G151" s="37"/>
      <c r="H151" s="37"/>
      <c r="I151" s="179"/>
      <c r="J151" s="37"/>
      <c r="K151" s="37"/>
      <c r="L151" s="38"/>
      <c r="M151" s="225"/>
      <c r="N151" s="226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7" t="s">
        <v>155</v>
      </c>
      <c r="AU151" s="17" t="s">
        <v>88</v>
      </c>
    </row>
    <row r="152" spans="1:65" s="2" customFormat="1" ht="48.75">
      <c r="A152" s="35"/>
      <c r="B152" s="36"/>
      <c r="C152" s="37"/>
      <c r="D152" s="223" t="s">
        <v>258</v>
      </c>
      <c r="E152" s="37"/>
      <c r="F152" s="260" t="s">
        <v>664</v>
      </c>
      <c r="G152" s="37"/>
      <c r="H152" s="37"/>
      <c r="I152" s="179"/>
      <c r="J152" s="37"/>
      <c r="K152" s="37"/>
      <c r="L152" s="38"/>
      <c r="M152" s="225"/>
      <c r="N152" s="226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7" t="s">
        <v>258</v>
      </c>
      <c r="AU152" s="17" t="s">
        <v>88</v>
      </c>
    </row>
    <row r="153" spans="1:65" s="2" customFormat="1" ht="66.75" customHeight="1">
      <c r="A153" s="35"/>
      <c r="B153" s="36"/>
      <c r="C153" s="210" t="s">
        <v>197</v>
      </c>
      <c r="D153" s="210" t="s">
        <v>149</v>
      </c>
      <c r="E153" s="211" t="s">
        <v>665</v>
      </c>
      <c r="F153" s="212" t="s">
        <v>666</v>
      </c>
      <c r="G153" s="213" t="s">
        <v>631</v>
      </c>
      <c r="H153" s="214">
        <v>1</v>
      </c>
      <c r="I153" s="215"/>
      <c r="J153" s="216">
        <f>ROUND(I153*H153,2)</f>
        <v>0</v>
      </c>
      <c r="K153" s="217"/>
      <c r="L153" s="38"/>
      <c r="M153" s="218" t="s">
        <v>1</v>
      </c>
      <c r="N153" s="219" t="s">
        <v>43</v>
      </c>
      <c r="O153" s="72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2" t="s">
        <v>153</v>
      </c>
      <c r="AT153" s="222" t="s">
        <v>149</v>
      </c>
      <c r="AU153" s="222" t="s">
        <v>88</v>
      </c>
      <c r="AY153" s="17" t="s">
        <v>147</v>
      </c>
      <c r="BE153" s="115">
        <f>IF(N153="základní",J153,0)</f>
        <v>0</v>
      </c>
      <c r="BF153" s="115">
        <f>IF(N153="snížená",J153,0)</f>
        <v>0</v>
      </c>
      <c r="BG153" s="115">
        <f>IF(N153="zákl. přenesená",J153,0)</f>
        <v>0</v>
      </c>
      <c r="BH153" s="115">
        <f>IF(N153="sníž. přenesená",J153,0)</f>
        <v>0</v>
      </c>
      <c r="BI153" s="115">
        <f>IF(N153="nulová",J153,0)</f>
        <v>0</v>
      </c>
      <c r="BJ153" s="17" t="s">
        <v>86</v>
      </c>
      <c r="BK153" s="115">
        <f>ROUND(I153*H153,2)</f>
        <v>0</v>
      </c>
      <c r="BL153" s="17" t="s">
        <v>153</v>
      </c>
      <c r="BM153" s="222" t="s">
        <v>667</v>
      </c>
    </row>
    <row r="154" spans="1:65" s="2" customFormat="1" ht="58.5">
      <c r="A154" s="35"/>
      <c r="B154" s="36"/>
      <c r="C154" s="37"/>
      <c r="D154" s="223" t="s">
        <v>155</v>
      </c>
      <c r="E154" s="37"/>
      <c r="F154" s="224" t="s">
        <v>668</v>
      </c>
      <c r="G154" s="37"/>
      <c r="H154" s="37"/>
      <c r="I154" s="179"/>
      <c r="J154" s="37"/>
      <c r="K154" s="37"/>
      <c r="L154" s="38"/>
      <c r="M154" s="225"/>
      <c r="N154" s="226"/>
      <c r="O154" s="72"/>
      <c r="P154" s="72"/>
      <c r="Q154" s="72"/>
      <c r="R154" s="72"/>
      <c r="S154" s="72"/>
      <c r="T154" s="73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7" t="s">
        <v>155</v>
      </c>
      <c r="AU154" s="17" t="s">
        <v>88</v>
      </c>
    </row>
    <row r="155" spans="1:65" s="2" customFormat="1" ht="44.25" customHeight="1">
      <c r="A155" s="35"/>
      <c r="B155" s="36"/>
      <c r="C155" s="210" t="s">
        <v>202</v>
      </c>
      <c r="D155" s="210" t="s">
        <v>149</v>
      </c>
      <c r="E155" s="211" t="s">
        <v>669</v>
      </c>
      <c r="F155" s="212" t="s">
        <v>670</v>
      </c>
      <c r="G155" s="213" t="s">
        <v>631</v>
      </c>
      <c r="H155" s="214">
        <v>1</v>
      </c>
      <c r="I155" s="215"/>
      <c r="J155" s="216">
        <f>ROUND(I155*H155,2)</f>
        <v>0</v>
      </c>
      <c r="K155" s="217"/>
      <c r="L155" s="38"/>
      <c r="M155" s="218" t="s">
        <v>1</v>
      </c>
      <c r="N155" s="219" t="s">
        <v>43</v>
      </c>
      <c r="O155" s="72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2" t="s">
        <v>153</v>
      </c>
      <c r="AT155" s="222" t="s">
        <v>149</v>
      </c>
      <c r="AU155" s="222" t="s">
        <v>88</v>
      </c>
      <c r="AY155" s="17" t="s">
        <v>147</v>
      </c>
      <c r="BE155" s="115">
        <f>IF(N155="základní",J155,0)</f>
        <v>0</v>
      </c>
      <c r="BF155" s="115">
        <f>IF(N155="snížená",J155,0)</f>
        <v>0</v>
      </c>
      <c r="BG155" s="115">
        <f>IF(N155="zákl. přenesená",J155,0)</f>
        <v>0</v>
      </c>
      <c r="BH155" s="115">
        <f>IF(N155="sníž. přenesená",J155,0)</f>
        <v>0</v>
      </c>
      <c r="BI155" s="115">
        <f>IF(N155="nulová",J155,0)</f>
        <v>0</v>
      </c>
      <c r="BJ155" s="17" t="s">
        <v>86</v>
      </c>
      <c r="BK155" s="115">
        <f>ROUND(I155*H155,2)</f>
        <v>0</v>
      </c>
      <c r="BL155" s="17" t="s">
        <v>153</v>
      </c>
      <c r="BM155" s="222" t="s">
        <v>671</v>
      </c>
    </row>
    <row r="156" spans="1:65" s="2" customFormat="1" ht="11.25">
      <c r="A156" s="35"/>
      <c r="B156" s="36"/>
      <c r="C156" s="37"/>
      <c r="D156" s="223" t="s">
        <v>155</v>
      </c>
      <c r="E156" s="37"/>
      <c r="F156" s="224" t="s">
        <v>672</v>
      </c>
      <c r="G156" s="37"/>
      <c r="H156" s="37"/>
      <c r="I156" s="179"/>
      <c r="J156" s="37"/>
      <c r="K156" s="37"/>
      <c r="L156" s="38"/>
      <c r="M156" s="225"/>
      <c r="N156" s="226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7" t="s">
        <v>155</v>
      </c>
      <c r="AU156" s="17" t="s">
        <v>88</v>
      </c>
    </row>
    <row r="157" spans="1:65" s="2" customFormat="1" ht="16.5" customHeight="1">
      <c r="A157" s="35"/>
      <c r="B157" s="36"/>
      <c r="C157" s="210" t="s">
        <v>176</v>
      </c>
      <c r="D157" s="210" t="s">
        <v>149</v>
      </c>
      <c r="E157" s="211" t="s">
        <v>673</v>
      </c>
      <c r="F157" s="212" t="s">
        <v>674</v>
      </c>
      <c r="G157" s="213" t="s">
        <v>255</v>
      </c>
      <c r="H157" s="214">
        <v>1</v>
      </c>
      <c r="I157" s="215"/>
      <c r="J157" s="216">
        <f>ROUND(I157*H157,2)</f>
        <v>0</v>
      </c>
      <c r="K157" s="217"/>
      <c r="L157" s="38"/>
      <c r="M157" s="218" t="s">
        <v>1</v>
      </c>
      <c r="N157" s="219" t="s">
        <v>43</v>
      </c>
      <c r="O157" s="72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2" t="s">
        <v>153</v>
      </c>
      <c r="AT157" s="222" t="s">
        <v>149</v>
      </c>
      <c r="AU157" s="222" t="s">
        <v>88</v>
      </c>
      <c r="AY157" s="17" t="s">
        <v>147</v>
      </c>
      <c r="BE157" s="115">
        <f>IF(N157="základní",J157,0)</f>
        <v>0</v>
      </c>
      <c r="BF157" s="115">
        <f>IF(N157="snížená",J157,0)</f>
        <v>0</v>
      </c>
      <c r="BG157" s="115">
        <f>IF(N157="zákl. přenesená",J157,0)</f>
        <v>0</v>
      </c>
      <c r="BH157" s="115">
        <f>IF(N157="sníž. přenesená",J157,0)</f>
        <v>0</v>
      </c>
      <c r="BI157" s="115">
        <f>IF(N157="nulová",J157,0)</f>
        <v>0</v>
      </c>
      <c r="BJ157" s="17" t="s">
        <v>86</v>
      </c>
      <c r="BK157" s="115">
        <f>ROUND(I157*H157,2)</f>
        <v>0</v>
      </c>
      <c r="BL157" s="17" t="s">
        <v>153</v>
      </c>
      <c r="BM157" s="222" t="s">
        <v>675</v>
      </c>
    </row>
    <row r="158" spans="1:65" s="2" customFormat="1" ht="11.25">
      <c r="A158" s="35"/>
      <c r="B158" s="36"/>
      <c r="C158" s="37"/>
      <c r="D158" s="223" t="s">
        <v>155</v>
      </c>
      <c r="E158" s="37"/>
      <c r="F158" s="224" t="s">
        <v>674</v>
      </c>
      <c r="G158" s="37"/>
      <c r="H158" s="37"/>
      <c r="I158" s="179"/>
      <c r="J158" s="37"/>
      <c r="K158" s="37"/>
      <c r="L158" s="38"/>
      <c r="M158" s="225"/>
      <c r="N158" s="226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7" t="s">
        <v>155</v>
      </c>
      <c r="AU158" s="17" t="s">
        <v>88</v>
      </c>
    </row>
    <row r="159" spans="1:65" s="2" customFormat="1" ht="165.75">
      <c r="A159" s="35"/>
      <c r="B159" s="36"/>
      <c r="C159" s="37"/>
      <c r="D159" s="223" t="s">
        <v>258</v>
      </c>
      <c r="E159" s="37"/>
      <c r="F159" s="260" t="s">
        <v>690</v>
      </c>
      <c r="G159" s="37"/>
      <c r="H159" s="37"/>
      <c r="I159" s="179"/>
      <c r="J159" s="37"/>
      <c r="K159" s="37"/>
      <c r="L159" s="38"/>
      <c r="M159" s="225"/>
      <c r="N159" s="226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7" t="s">
        <v>258</v>
      </c>
      <c r="AU159" s="17" t="s">
        <v>88</v>
      </c>
    </row>
    <row r="160" spans="1:65" s="2" customFormat="1" ht="37.9" customHeight="1">
      <c r="A160" s="35"/>
      <c r="B160" s="36"/>
      <c r="C160" s="210" t="s">
        <v>8</v>
      </c>
      <c r="D160" s="210" t="s">
        <v>149</v>
      </c>
      <c r="E160" s="211" t="s">
        <v>676</v>
      </c>
      <c r="F160" s="212" t="s">
        <v>689</v>
      </c>
      <c r="G160" s="213" t="s">
        <v>255</v>
      </c>
      <c r="H160" s="214">
        <v>1</v>
      </c>
      <c r="I160" s="215"/>
      <c r="J160" s="216">
        <f>ROUND(I160*H160,2)</f>
        <v>0</v>
      </c>
      <c r="K160" s="217"/>
      <c r="L160" s="38"/>
      <c r="M160" s="218" t="s">
        <v>1</v>
      </c>
      <c r="N160" s="219" t="s">
        <v>43</v>
      </c>
      <c r="O160" s="72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2" t="s">
        <v>153</v>
      </c>
      <c r="AT160" s="222" t="s">
        <v>149</v>
      </c>
      <c r="AU160" s="222" t="s">
        <v>88</v>
      </c>
      <c r="AY160" s="17" t="s">
        <v>147</v>
      </c>
      <c r="BE160" s="115">
        <f>IF(N160="základní",J160,0)</f>
        <v>0</v>
      </c>
      <c r="BF160" s="115">
        <f>IF(N160="snížená",J160,0)</f>
        <v>0</v>
      </c>
      <c r="BG160" s="115">
        <f>IF(N160="zákl. přenesená",J160,0)</f>
        <v>0</v>
      </c>
      <c r="BH160" s="115">
        <f>IF(N160="sníž. přenesená",J160,0)</f>
        <v>0</v>
      </c>
      <c r="BI160" s="115">
        <f>IF(N160="nulová",J160,0)</f>
        <v>0</v>
      </c>
      <c r="BJ160" s="17" t="s">
        <v>86</v>
      </c>
      <c r="BK160" s="115">
        <f>ROUND(I160*H160,2)</f>
        <v>0</v>
      </c>
      <c r="BL160" s="17" t="s">
        <v>153</v>
      </c>
      <c r="BM160" s="222" t="s">
        <v>677</v>
      </c>
    </row>
    <row r="161" spans="1:65" s="2" customFormat="1" ht="19.5">
      <c r="A161" s="35"/>
      <c r="B161" s="36"/>
      <c r="C161" s="37"/>
      <c r="D161" s="223" t="s">
        <v>155</v>
      </c>
      <c r="E161" s="37"/>
      <c r="F161" s="224" t="s">
        <v>678</v>
      </c>
      <c r="G161" s="37"/>
      <c r="H161" s="37"/>
      <c r="I161" s="179"/>
      <c r="J161" s="37"/>
      <c r="K161" s="37"/>
      <c r="L161" s="38"/>
      <c r="M161" s="225"/>
      <c r="N161" s="226"/>
      <c r="O161" s="72"/>
      <c r="P161" s="72"/>
      <c r="Q161" s="72"/>
      <c r="R161" s="72"/>
      <c r="S161" s="72"/>
      <c r="T161" s="73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7" t="s">
        <v>155</v>
      </c>
      <c r="AU161" s="17" t="s">
        <v>88</v>
      </c>
    </row>
    <row r="162" spans="1:65" s="2" customFormat="1" ht="48.75">
      <c r="A162" s="35"/>
      <c r="B162" s="36"/>
      <c r="C162" s="37"/>
      <c r="D162" s="223" t="s">
        <v>258</v>
      </c>
      <c r="E162" s="37"/>
      <c r="F162" s="260" t="s">
        <v>679</v>
      </c>
      <c r="G162" s="37"/>
      <c r="H162" s="37"/>
      <c r="I162" s="179"/>
      <c r="J162" s="37"/>
      <c r="K162" s="37"/>
      <c r="L162" s="38"/>
      <c r="M162" s="225"/>
      <c r="N162" s="226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7" t="s">
        <v>258</v>
      </c>
      <c r="AU162" s="17" t="s">
        <v>88</v>
      </c>
    </row>
    <row r="163" spans="1:65" s="2" customFormat="1" ht="24.2" customHeight="1">
      <c r="A163" s="35"/>
      <c r="B163" s="36"/>
      <c r="C163" s="210" t="s">
        <v>217</v>
      </c>
      <c r="D163" s="210" t="s">
        <v>149</v>
      </c>
      <c r="E163" s="211" t="s">
        <v>680</v>
      </c>
      <c r="F163" s="212" t="s">
        <v>681</v>
      </c>
      <c r="G163" s="213" t="s">
        <v>255</v>
      </c>
      <c r="H163" s="214">
        <v>1</v>
      </c>
      <c r="I163" s="215"/>
      <c r="J163" s="216">
        <f>ROUND(I163*H163,2)</f>
        <v>0</v>
      </c>
      <c r="K163" s="217"/>
      <c r="L163" s="38"/>
      <c r="M163" s="218" t="s">
        <v>1</v>
      </c>
      <c r="N163" s="219" t="s">
        <v>43</v>
      </c>
      <c r="O163" s="72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2" t="s">
        <v>153</v>
      </c>
      <c r="AT163" s="222" t="s">
        <v>149</v>
      </c>
      <c r="AU163" s="222" t="s">
        <v>88</v>
      </c>
      <c r="AY163" s="17" t="s">
        <v>147</v>
      </c>
      <c r="BE163" s="115">
        <f>IF(N163="základní",J163,0)</f>
        <v>0</v>
      </c>
      <c r="BF163" s="115">
        <f>IF(N163="snížená",J163,0)</f>
        <v>0</v>
      </c>
      <c r="BG163" s="115">
        <f>IF(N163="zákl. přenesená",J163,0)</f>
        <v>0</v>
      </c>
      <c r="BH163" s="115">
        <f>IF(N163="sníž. přenesená",J163,0)</f>
        <v>0</v>
      </c>
      <c r="BI163" s="115">
        <f>IF(N163="nulová",J163,0)</f>
        <v>0</v>
      </c>
      <c r="BJ163" s="17" t="s">
        <v>86</v>
      </c>
      <c r="BK163" s="115">
        <f>ROUND(I163*H163,2)</f>
        <v>0</v>
      </c>
      <c r="BL163" s="17" t="s">
        <v>153</v>
      </c>
      <c r="BM163" s="222" t="s">
        <v>682</v>
      </c>
    </row>
    <row r="164" spans="1:65" s="2" customFormat="1" ht="11.25">
      <c r="A164" s="35"/>
      <c r="B164" s="36"/>
      <c r="C164" s="37"/>
      <c r="D164" s="223" t="s">
        <v>155</v>
      </c>
      <c r="E164" s="37"/>
      <c r="F164" s="224" t="s">
        <v>681</v>
      </c>
      <c r="G164" s="37"/>
      <c r="H164" s="37"/>
      <c r="I164" s="179"/>
      <c r="J164" s="37"/>
      <c r="K164" s="37"/>
      <c r="L164" s="38"/>
      <c r="M164" s="225"/>
      <c r="N164" s="226"/>
      <c r="O164" s="72"/>
      <c r="P164" s="72"/>
      <c r="Q164" s="72"/>
      <c r="R164" s="72"/>
      <c r="S164" s="72"/>
      <c r="T164" s="73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7" t="s">
        <v>155</v>
      </c>
      <c r="AU164" s="17" t="s">
        <v>88</v>
      </c>
    </row>
    <row r="165" spans="1:65" s="2" customFormat="1" ht="146.25">
      <c r="A165" s="35"/>
      <c r="B165" s="36"/>
      <c r="C165" s="37"/>
      <c r="D165" s="223" t="s">
        <v>258</v>
      </c>
      <c r="E165" s="37"/>
      <c r="F165" s="260" t="s">
        <v>683</v>
      </c>
      <c r="G165" s="37"/>
      <c r="H165" s="37"/>
      <c r="I165" s="179"/>
      <c r="J165" s="37"/>
      <c r="K165" s="37"/>
      <c r="L165" s="38"/>
      <c r="M165" s="225"/>
      <c r="N165" s="226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7" t="s">
        <v>258</v>
      </c>
      <c r="AU165" s="17" t="s">
        <v>88</v>
      </c>
    </row>
    <row r="166" spans="1:65" s="2" customFormat="1" ht="24.2" customHeight="1">
      <c r="A166" s="35"/>
      <c r="B166" s="36"/>
      <c r="C166" s="210" t="s">
        <v>222</v>
      </c>
      <c r="D166" s="210" t="s">
        <v>149</v>
      </c>
      <c r="E166" s="211" t="s">
        <v>684</v>
      </c>
      <c r="F166" s="212" t="s">
        <v>685</v>
      </c>
      <c r="G166" s="213" t="s">
        <v>631</v>
      </c>
      <c r="H166" s="214">
        <v>1</v>
      </c>
      <c r="I166" s="215"/>
      <c r="J166" s="216">
        <f>ROUND(I166*H166,2)</f>
        <v>0</v>
      </c>
      <c r="K166" s="217"/>
      <c r="L166" s="38"/>
      <c r="M166" s="218" t="s">
        <v>1</v>
      </c>
      <c r="N166" s="219" t="s">
        <v>43</v>
      </c>
      <c r="O166" s="72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2" t="s">
        <v>153</v>
      </c>
      <c r="AT166" s="222" t="s">
        <v>149</v>
      </c>
      <c r="AU166" s="222" t="s">
        <v>88</v>
      </c>
      <c r="AY166" s="17" t="s">
        <v>147</v>
      </c>
      <c r="BE166" s="115">
        <f>IF(N166="základní",J166,0)</f>
        <v>0</v>
      </c>
      <c r="BF166" s="115">
        <f>IF(N166="snížená",J166,0)</f>
        <v>0</v>
      </c>
      <c r="BG166" s="115">
        <f>IF(N166="zákl. přenesená",J166,0)</f>
        <v>0</v>
      </c>
      <c r="BH166" s="115">
        <f>IF(N166="sníž. přenesená",J166,0)</f>
        <v>0</v>
      </c>
      <c r="BI166" s="115">
        <f>IF(N166="nulová",J166,0)</f>
        <v>0</v>
      </c>
      <c r="BJ166" s="17" t="s">
        <v>86</v>
      </c>
      <c r="BK166" s="115">
        <f>ROUND(I166*H166,2)</f>
        <v>0</v>
      </c>
      <c r="BL166" s="17" t="s">
        <v>153</v>
      </c>
      <c r="BM166" s="222" t="s">
        <v>686</v>
      </c>
    </row>
    <row r="167" spans="1:65" s="2" customFormat="1" ht="11.25">
      <c r="A167" s="35"/>
      <c r="B167" s="36"/>
      <c r="C167" s="37"/>
      <c r="D167" s="223" t="s">
        <v>155</v>
      </c>
      <c r="E167" s="37"/>
      <c r="F167" s="224" t="s">
        <v>687</v>
      </c>
      <c r="G167" s="37"/>
      <c r="H167" s="37"/>
      <c r="I167" s="179"/>
      <c r="J167" s="37"/>
      <c r="K167" s="37"/>
      <c r="L167" s="38"/>
      <c r="M167" s="225"/>
      <c r="N167" s="226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7" t="s">
        <v>155</v>
      </c>
      <c r="AU167" s="17" t="s">
        <v>88</v>
      </c>
    </row>
    <row r="168" spans="1:65" s="2" customFormat="1" ht="19.5">
      <c r="A168" s="35"/>
      <c r="B168" s="36"/>
      <c r="C168" s="37"/>
      <c r="D168" s="223" t="s">
        <v>258</v>
      </c>
      <c r="E168" s="37"/>
      <c r="F168" s="260" t="s">
        <v>688</v>
      </c>
      <c r="G168" s="37"/>
      <c r="H168" s="37"/>
      <c r="I168" s="179"/>
      <c r="J168" s="37"/>
      <c r="K168" s="37"/>
      <c r="L168" s="38"/>
      <c r="M168" s="272"/>
      <c r="N168" s="273"/>
      <c r="O168" s="274"/>
      <c r="P168" s="274"/>
      <c r="Q168" s="274"/>
      <c r="R168" s="274"/>
      <c r="S168" s="274"/>
      <c r="T168" s="27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7" t="s">
        <v>258</v>
      </c>
      <c r="AU168" s="17" t="s">
        <v>88</v>
      </c>
    </row>
    <row r="169" spans="1:65" s="2" customFormat="1" ht="6.95" customHeight="1">
      <c r="A169" s="35"/>
      <c r="B169" s="55"/>
      <c r="C169" s="56"/>
      <c r="D169" s="56"/>
      <c r="E169" s="56"/>
      <c r="F169" s="56"/>
      <c r="G169" s="56"/>
      <c r="H169" s="56"/>
      <c r="I169" s="56"/>
      <c r="J169" s="56"/>
      <c r="K169" s="56"/>
      <c r="L169" s="38"/>
      <c r="M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</row>
  </sheetData>
  <autoFilter ref="C127:K168" xr:uid="{00000000-0009-0000-0000-000005000000}"/>
  <mergeCells count="14">
    <mergeCell ref="D106:F106"/>
    <mergeCell ref="E118:H118"/>
    <mergeCell ref="E120:H120"/>
    <mergeCell ref="L2:V2"/>
    <mergeCell ref="E87:H87"/>
    <mergeCell ref="D102:F102"/>
    <mergeCell ref="D103:F103"/>
    <mergeCell ref="D104:F104"/>
    <mergeCell ref="D105:F10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SO-01 - Oboustranné napoj...</vt:lpstr>
      <vt:lpstr>SO-02 - Napojení ramene D...</vt:lpstr>
      <vt:lpstr>SO-03 - Zasypání stávajíc...</vt:lpstr>
      <vt:lpstr>SO-04 - Dosypání ochranné...</vt:lpstr>
      <vt:lpstr>VRN - Vedlejší rozpočtové...</vt:lpstr>
      <vt:lpstr>'Rekapitulace stavby'!Názvy_tisku</vt:lpstr>
      <vt:lpstr>'SO-01 - Oboustranné napoj...'!Názvy_tisku</vt:lpstr>
      <vt:lpstr>'SO-02 - Napojení ramene D...'!Názvy_tisku</vt:lpstr>
      <vt:lpstr>'SO-03 - Zasypání stávajíc...'!Názvy_tisku</vt:lpstr>
      <vt:lpstr>'SO-04 - Dosypání ochranné...'!Názvy_tisku</vt:lpstr>
      <vt:lpstr>'VRN - Vedlejší rozpočtové...'!Názvy_tisku</vt:lpstr>
      <vt:lpstr>'Rekapitulace stavby'!Oblast_tisku</vt:lpstr>
      <vt:lpstr>'SO-01 - Oboustranné napoj...'!Oblast_tisku</vt:lpstr>
      <vt:lpstr>'SO-02 - Napojení ramene D...'!Oblast_tisku</vt:lpstr>
      <vt:lpstr>'SO-03 - Zasypání stávajíc...'!Oblast_tisku</vt:lpstr>
      <vt:lpstr>'SO-04 - Dosypání ochranné...'!Oblast_tisku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VZDKROS\VZDKROS</dc:creator>
  <cp:lastModifiedBy>Veselý David</cp:lastModifiedBy>
  <dcterms:created xsi:type="dcterms:W3CDTF">2024-10-09T12:30:13Z</dcterms:created>
  <dcterms:modified xsi:type="dcterms:W3CDTF">2024-10-15T09:57:05Z</dcterms:modified>
</cp:coreProperties>
</file>